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drawings/drawing2.xml" ContentType="application/vnd.openxmlformats-officedocument.drawing+xml"/>
  <Override PartName="/xl/comments22.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omments23.xml" ContentType="application/vnd.openxmlformats-officedocument.spreadsheetml.comments+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drawings/drawing5.xml" ContentType="application/vnd.openxmlformats-officedocument.drawing+xml"/>
  <Override PartName="/xl/comments24.xml" ContentType="application/vnd.openxmlformats-officedocument.spreadsheetml.comments+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6.xml" ContentType="application/vnd.openxmlformats-officedocument.drawing+xml"/>
  <Override PartName="/xl/comments25.xml" ContentType="application/vnd.openxmlformats-officedocument.spreadsheetml.comments+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drawings/drawing7.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5516"/>
  <workbookPr showPivotChartFilter="1" autoCompressPictures="0"/>
  <bookViews>
    <workbookView xWindow="0" yWindow="0" windowWidth="23040" windowHeight="15520" tabRatio="959"/>
  </bookViews>
  <sheets>
    <sheet name="Explanation" sheetId="5" r:id="rId1"/>
    <sheet name="Base_Frame" sheetId="1" state="hidden" r:id="rId2"/>
    <sheet name="List of Cities" sheetId="49" r:id="rId3"/>
    <sheet name="1 Atlanta" sheetId="2" r:id="rId4"/>
    <sheet name="2 Baltimore" sheetId="7" r:id="rId5"/>
    <sheet name="3 Boston MA" sheetId="29" r:id="rId6"/>
    <sheet name="4 Boulder County CO" sheetId="14" r:id="rId7"/>
    <sheet name="5 Central TX" sheetId="8" r:id="rId8"/>
    <sheet name="6 Chattanooga TN" sheetId="26" r:id="rId9"/>
    <sheet name="7 Cincinnati OH" sheetId="33" r:id="rId10"/>
    <sheet name="8 DurhamNC_New" sheetId="13" r:id="rId11"/>
    <sheet name="9 GrandRapids MI" sheetId="12" r:id="rId12"/>
    <sheet name="10 Jacksonville FL" sheetId="16" r:id="rId13"/>
    <sheet name="11 Lansing MI" sheetId="11" r:id="rId14"/>
    <sheet name="12 Minneapolis MN" sheetId="35" r:id="rId15"/>
    <sheet name="13 Olympia WA" sheetId="27" r:id="rId16"/>
    <sheet name="14 Oregon" sheetId="30" r:id="rId17"/>
    <sheet name="15 Philadelphia PA" sheetId="34" r:id="rId18"/>
    <sheet name="16 Pittsburgh PA" sheetId="32" r:id="rId19"/>
    <sheet name="17 Sta. Monica CA" sheetId="28" r:id="rId20"/>
    <sheet name="18 Seattle BSustainable" sheetId="36" r:id="rId21"/>
    <sheet name="19 Tucson AR" sheetId="24" r:id="rId22"/>
    <sheet name="20 Washington DC" sheetId="23" r:id="rId23"/>
    <sheet name="Basic_Analytical_Framework" sheetId="37" r:id="rId24"/>
    <sheet name="Summary of Counts" sheetId="46" r:id="rId25"/>
    <sheet name="Results" sheetId="21" r:id="rId26"/>
    <sheet name="Results (2)" sheetId="47" r:id="rId27"/>
    <sheet name="Region_Compar" sheetId="22" r:id="rId28"/>
    <sheet name="Largest_sets" sheetId="38" r:id="rId29"/>
    <sheet name="Smaller_sets" sheetId="40" r:id="rId30"/>
    <sheet name="Sheet2" sheetId="31" r:id="rId31"/>
  </sheets>
  <definedNames>
    <definedName name="_xlnm._FilterDatabase" localSheetId="12" hidden="1">'10 Jacksonville FL'!$D$6:$O$120</definedName>
    <definedName name="_xlnm._FilterDatabase" localSheetId="13" hidden="1">'11 Lansing MI'!$C$6:$N$49</definedName>
    <definedName name="_xlnm._FilterDatabase" localSheetId="14" hidden="1">'12 Minneapolis MN'!$C$6:$N$38</definedName>
    <definedName name="_xlnm._FilterDatabase" localSheetId="15" hidden="1">'13 Olympia WA'!$C$6:$N$23</definedName>
    <definedName name="_xlnm._FilterDatabase" localSheetId="16" hidden="1">'14 Oregon'!$C$6:$N$101</definedName>
    <definedName name="_xlnm._FilterDatabase" localSheetId="17" hidden="1">'15 Philadelphia PA'!$C$6:$N$26</definedName>
    <definedName name="_xlnm._FilterDatabase" localSheetId="18" hidden="1">'16 Pittsburgh PA'!$C$6:$N$38</definedName>
    <definedName name="_xlnm._FilterDatabase" localSheetId="19" hidden="1">'17 Sta. Monica CA'!$C$6:$N$98</definedName>
    <definedName name="_xlnm._FilterDatabase" localSheetId="20" hidden="1">'18 Seattle BSustainable'!$C$6:$N$115</definedName>
    <definedName name="_xlnm._FilterDatabase" localSheetId="21" hidden="1">'19 Tucson AR'!$C$6:$N$72</definedName>
    <definedName name="_xlnm._FilterDatabase" localSheetId="22" hidden="1">'20 Washington DC'!$C$6:$N$45</definedName>
    <definedName name="_xlnm._FilterDatabase" localSheetId="5" hidden="1">'3 Boston MA'!$C$6:$N$203</definedName>
    <definedName name="_xlnm._FilterDatabase" localSheetId="6" hidden="1">'4 Boulder County CO'!$C$6:$N$69</definedName>
    <definedName name="_xlnm._FilterDatabase" localSheetId="7" hidden="1">'5 Central TX'!$C$6:$N$200</definedName>
    <definedName name="_xlnm._FilterDatabase" localSheetId="8" hidden="1">'6 Chattanooga TN'!$C$6:$N$57</definedName>
    <definedName name="_xlnm._FilterDatabase" localSheetId="9" hidden="1">'7 Cincinnati OH'!$C$6:$N$24</definedName>
    <definedName name="_xlnm._FilterDatabase" localSheetId="10" hidden="1">'8 DurhamNC_New'!$C$6:$N$48</definedName>
    <definedName name="_xlnm._FilterDatabase" localSheetId="11" hidden="1">'9 GrandRapids MI'!$C$6:$N$47</definedName>
    <definedName name="_xlnm._FilterDatabase" localSheetId="23" hidden="1">Basic_Analytical_Framework!$C$6:$N$70</definedName>
    <definedName name="_xlnm.Extract" localSheetId="12">'10 Jacksonville FL'!$D$135:$O$135</definedName>
    <definedName name="_xlnm.Extract" localSheetId="13">'11 Lansing MI'!$C$68:$N$68</definedName>
    <definedName name="_xlnm.Extract" localSheetId="14">'12 Minneapolis MN'!$C$53:$N$53</definedName>
    <definedName name="_xlnm.Extract" localSheetId="15">'13 Olympia WA'!$C$38:$N$38</definedName>
    <definedName name="_xlnm.Extract" localSheetId="16">'14 Oregon'!$C$116:$N$116</definedName>
    <definedName name="_xlnm.Extract" localSheetId="17">'15 Philadelphia PA'!$C$41:$N$41</definedName>
    <definedName name="_xlnm.Extract" localSheetId="18">'16 Pittsburgh PA'!$C$53:$N$53</definedName>
    <definedName name="_xlnm.Extract" localSheetId="19">'17 Sta. Monica CA'!$C$113:$N$113</definedName>
    <definedName name="_xlnm.Extract" localSheetId="20">'18 Seattle BSustainable'!$C$130:$N$130</definedName>
    <definedName name="_xlnm.Extract" localSheetId="21">'19 Tucson AR'!$C$87:$N$87</definedName>
    <definedName name="_xlnm.Extract" localSheetId="22">'20 Washington DC'!$C$60:$N$60</definedName>
    <definedName name="_xlnm.Extract" localSheetId="5">'3 Boston MA'!$C$218:$N$218</definedName>
    <definedName name="_xlnm.Extract" localSheetId="6">'4 Boulder County CO'!$C$84:$N$84</definedName>
    <definedName name="_xlnm.Extract" localSheetId="7">'5 Central TX'!$C$216:$N$216</definedName>
    <definedName name="_xlnm.Extract" localSheetId="8">'6 Chattanooga TN'!$C$72:$N$72</definedName>
    <definedName name="_xlnm.Extract" localSheetId="9">'7 Cincinnati OH'!$C$39:$N$39</definedName>
    <definedName name="_xlnm.Extract" localSheetId="10">'8 DurhamNC_New'!$C$63:$N$63</definedName>
    <definedName name="_xlnm.Extract" localSheetId="11">'9 GrandRapids MI'!$C$62:$N$62</definedName>
    <definedName name="_xlnm.Extract" localSheetId="23">Basic_Analytical_Framework!$C$85:$N$85</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N243" i="8" l="1"/>
  <c r="N107" i="14"/>
  <c r="O158" i="16"/>
  <c r="N111" i="24"/>
  <c r="N241" i="29"/>
  <c r="N76" i="35"/>
  <c r="N153" i="36"/>
  <c r="N57" i="47"/>
  <c r="M107" i="14"/>
  <c r="N158" i="16"/>
  <c r="M111" i="24"/>
  <c r="M241" i="29"/>
  <c r="M76" i="35"/>
  <c r="M153" i="36"/>
  <c r="M57" i="47"/>
  <c r="L243" i="8"/>
  <c r="L107" i="14"/>
  <c r="M158" i="16"/>
  <c r="L111" i="24"/>
  <c r="L241" i="29"/>
  <c r="L76" i="35"/>
  <c r="L153" i="36"/>
  <c r="L57" i="47"/>
  <c r="K243" i="8"/>
  <c r="K107" i="14"/>
  <c r="L158" i="16"/>
  <c r="K111" i="24"/>
  <c r="K241" i="29"/>
  <c r="K76" i="35"/>
  <c r="K153" i="36"/>
  <c r="K57" i="47"/>
  <c r="J243" i="8"/>
  <c r="J107" i="14"/>
  <c r="K158" i="16"/>
  <c r="J111" i="24"/>
  <c r="J241" i="29"/>
  <c r="J76" i="35"/>
  <c r="J153" i="36"/>
  <c r="J57" i="47"/>
  <c r="I243" i="8"/>
  <c r="I107" i="14"/>
  <c r="J158" i="16"/>
  <c r="I111" i="24"/>
  <c r="I241" i="29"/>
  <c r="I76" i="35"/>
  <c r="I153" i="36"/>
  <c r="I57" i="47"/>
  <c r="H243" i="8"/>
  <c r="H107" i="14"/>
  <c r="I158" i="16"/>
  <c r="H111" i="24"/>
  <c r="H241" i="29"/>
  <c r="H76" i="35"/>
  <c r="H153" i="36"/>
  <c r="H57" i="47"/>
  <c r="G243" i="8"/>
  <c r="G107" i="14"/>
  <c r="H158" i="16"/>
  <c r="G111" i="24"/>
  <c r="G241" i="29"/>
  <c r="G76" i="35"/>
  <c r="G153" i="36"/>
  <c r="G57" i="47"/>
  <c r="F243" i="8"/>
  <c r="F107" i="14"/>
  <c r="G158" i="16"/>
  <c r="F111" i="24"/>
  <c r="F241" i="29"/>
  <c r="F76" i="35"/>
  <c r="F153" i="36"/>
  <c r="F57" i="47"/>
  <c r="E243" i="8"/>
  <c r="E107" i="14"/>
  <c r="F158" i="16"/>
  <c r="E111" i="24"/>
  <c r="E241" i="29"/>
  <c r="E76" i="35"/>
  <c r="E153" i="36"/>
  <c r="E57" i="47"/>
  <c r="D243" i="8"/>
  <c r="D107" i="14"/>
  <c r="E158" i="16"/>
  <c r="D111" i="24"/>
  <c r="D241" i="29"/>
  <c r="D76" i="35"/>
  <c r="D153" i="36"/>
  <c r="D57" i="47"/>
  <c r="N241" i="8"/>
  <c r="N105" i="14"/>
  <c r="O156" i="16"/>
  <c r="N109" i="24"/>
  <c r="N239" i="29"/>
  <c r="N74" i="35"/>
  <c r="N151" i="36"/>
  <c r="N55" i="47"/>
  <c r="M105" i="14"/>
  <c r="N156" i="16"/>
  <c r="M109" i="24"/>
  <c r="M239" i="29"/>
  <c r="M74" i="35"/>
  <c r="M151" i="36"/>
  <c r="M55" i="47"/>
  <c r="L241" i="8"/>
  <c r="L105" i="14"/>
  <c r="M156" i="16"/>
  <c r="L109" i="24"/>
  <c r="L239" i="29"/>
  <c r="L74" i="35"/>
  <c r="L151" i="36"/>
  <c r="L55" i="47"/>
  <c r="K241" i="8"/>
  <c r="K105" i="14"/>
  <c r="L156" i="16"/>
  <c r="K109" i="24"/>
  <c r="K239" i="29"/>
  <c r="K74" i="35"/>
  <c r="K151" i="36"/>
  <c r="K55" i="47"/>
  <c r="J241" i="8"/>
  <c r="J105" i="14"/>
  <c r="K156" i="16"/>
  <c r="J109" i="24"/>
  <c r="J239" i="29"/>
  <c r="J74" i="35"/>
  <c r="J151" i="36"/>
  <c r="J55" i="47"/>
  <c r="I241" i="8"/>
  <c r="I105" i="14"/>
  <c r="J156" i="16"/>
  <c r="I109" i="24"/>
  <c r="I239" i="29"/>
  <c r="I74" i="35"/>
  <c r="I151" i="36"/>
  <c r="I55" i="47"/>
  <c r="H241" i="8"/>
  <c r="H105" i="14"/>
  <c r="I156" i="16"/>
  <c r="H109" i="24"/>
  <c r="H239" i="29"/>
  <c r="H74" i="35"/>
  <c r="H151" i="36"/>
  <c r="H55" i="47"/>
  <c r="G241" i="8"/>
  <c r="G105" i="14"/>
  <c r="H156" i="16"/>
  <c r="G109" i="24"/>
  <c r="G239" i="29"/>
  <c r="G74" i="35"/>
  <c r="G151" i="36"/>
  <c r="G55" i="47"/>
  <c r="F241" i="8"/>
  <c r="F105" i="14"/>
  <c r="G156" i="16"/>
  <c r="F109" i="24"/>
  <c r="F239" i="29"/>
  <c r="F74" i="35"/>
  <c r="F151" i="36"/>
  <c r="F55" i="47"/>
  <c r="E241" i="8"/>
  <c r="E105" i="14"/>
  <c r="F156" i="16"/>
  <c r="E109" i="24"/>
  <c r="E239" i="29"/>
  <c r="E74" i="35"/>
  <c r="E151" i="36"/>
  <c r="E55" i="47"/>
  <c r="D241" i="8"/>
  <c r="D105" i="14"/>
  <c r="E156" i="16"/>
  <c r="D109" i="24"/>
  <c r="D239" i="29"/>
  <c r="D74" i="35"/>
  <c r="D151" i="36"/>
  <c r="D55" i="47"/>
  <c r="N239" i="8"/>
  <c r="N103" i="14"/>
  <c r="O154" i="16"/>
  <c r="N107" i="24"/>
  <c r="N237" i="29"/>
  <c r="N72" i="35"/>
  <c r="N149" i="36"/>
  <c r="N53" i="47"/>
  <c r="M103" i="14"/>
  <c r="N154" i="16"/>
  <c r="M107" i="24"/>
  <c r="M237" i="29"/>
  <c r="M72" i="35"/>
  <c r="M149" i="36"/>
  <c r="M53" i="47"/>
  <c r="L239" i="8"/>
  <c r="L103" i="14"/>
  <c r="M154" i="16"/>
  <c r="L107" i="24"/>
  <c r="L237" i="29"/>
  <c r="L72" i="35"/>
  <c r="L149" i="36"/>
  <c r="L53" i="47"/>
  <c r="K239" i="8"/>
  <c r="K103" i="14"/>
  <c r="L154" i="16"/>
  <c r="K107" i="24"/>
  <c r="K237" i="29"/>
  <c r="K72" i="35"/>
  <c r="K149" i="36"/>
  <c r="K53" i="47"/>
  <c r="J239" i="8"/>
  <c r="J103" i="14"/>
  <c r="K154" i="16"/>
  <c r="J107" i="24"/>
  <c r="J237" i="29"/>
  <c r="J72" i="35"/>
  <c r="J149" i="36"/>
  <c r="J53" i="47"/>
  <c r="I239" i="8"/>
  <c r="I103" i="14"/>
  <c r="J154" i="16"/>
  <c r="I107" i="24"/>
  <c r="I237" i="29"/>
  <c r="I72" i="35"/>
  <c r="I149" i="36"/>
  <c r="I53" i="47"/>
  <c r="H239" i="8"/>
  <c r="H103" i="14"/>
  <c r="I154" i="16"/>
  <c r="H107" i="24"/>
  <c r="H237" i="29"/>
  <c r="H72" i="35"/>
  <c r="H149" i="36"/>
  <c r="H53" i="47"/>
  <c r="G239" i="8"/>
  <c r="G103" i="14"/>
  <c r="H154" i="16"/>
  <c r="G107" i="24"/>
  <c r="G237" i="29"/>
  <c r="G72" i="35"/>
  <c r="G149" i="36"/>
  <c r="G53" i="47"/>
  <c r="F239" i="8"/>
  <c r="F103" i="14"/>
  <c r="G154" i="16"/>
  <c r="F107" i="24"/>
  <c r="F237" i="29"/>
  <c r="F72" i="35"/>
  <c r="F149" i="36"/>
  <c r="F53" i="47"/>
  <c r="E239" i="8"/>
  <c r="E103" i="14"/>
  <c r="F154" i="16"/>
  <c r="E107" i="24"/>
  <c r="E237" i="29"/>
  <c r="E72" i="35"/>
  <c r="E149" i="36"/>
  <c r="E53" i="47"/>
  <c r="D239" i="8"/>
  <c r="D103" i="14"/>
  <c r="E154" i="16"/>
  <c r="D107" i="24"/>
  <c r="D237" i="29"/>
  <c r="D72" i="35"/>
  <c r="D149" i="36"/>
  <c r="D53" i="47"/>
  <c r="N237" i="8"/>
  <c r="N101" i="14"/>
  <c r="O152" i="16"/>
  <c r="N105" i="24"/>
  <c r="N235" i="29"/>
  <c r="N70" i="35"/>
  <c r="N147" i="36"/>
  <c r="N51" i="47"/>
  <c r="M101" i="14"/>
  <c r="N152" i="16"/>
  <c r="M105" i="24"/>
  <c r="M235" i="29"/>
  <c r="M70" i="35"/>
  <c r="M147" i="36"/>
  <c r="M51" i="47"/>
  <c r="L237" i="8"/>
  <c r="L101" i="14"/>
  <c r="M152" i="16"/>
  <c r="L105" i="24"/>
  <c r="L235" i="29"/>
  <c r="L70" i="35"/>
  <c r="L147" i="36"/>
  <c r="L51" i="47"/>
  <c r="K237" i="8"/>
  <c r="K101" i="14"/>
  <c r="L152" i="16"/>
  <c r="K105" i="24"/>
  <c r="K235" i="29"/>
  <c r="K70" i="35"/>
  <c r="K147" i="36"/>
  <c r="K51" i="47"/>
  <c r="J237" i="8"/>
  <c r="J101" i="14"/>
  <c r="K152" i="16"/>
  <c r="J105" i="24"/>
  <c r="J235" i="29"/>
  <c r="J70" i="35"/>
  <c r="J147" i="36"/>
  <c r="J51" i="47"/>
  <c r="I237" i="8"/>
  <c r="I101" i="14"/>
  <c r="J152" i="16"/>
  <c r="I105" i="24"/>
  <c r="I235" i="29"/>
  <c r="I70" i="35"/>
  <c r="I147" i="36"/>
  <c r="I51" i="47"/>
  <c r="H237" i="8"/>
  <c r="H101" i="14"/>
  <c r="I152" i="16"/>
  <c r="H105" i="24"/>
  <c r="H235" i="29"/>
  <c r="H70" i="35"/>
  <c r="H147" i="36"/>
  <c r="H51" i="47"/>
  <c r="G237" i="8"/>
  <c r="G101" i="14"/>
  <c r="H152" i="16"/>
  <c r="G105" i="24"/>
  <c r="G235" i="29"/>
  <c r="G70" i="35"/>
  <c r="G147" i="36"/>
  <c r="G51" i="47"/>
  <c r="F237" i="8"/>
  <c r="F101" i="14"/>
  <c r="G152" i="16"/>
  <c r="F105" i="24"/>
  <c r="F235" i="29"/>
  <c r="F70" i="35"/>
  <c r="F147" i="36"/>
  <c r="F51" i="47"/>
  <c r="E237" i="8"/>
  <c r="E101" i="14"/>
  <c r="F152" i="16"/>
  <c r="E105" i="24"/>
  <c r="E235" i="29"/>
  <c r="E70" i="35"/>
  <c r="E147" i="36"/>
  <c r="E51" i="47"/>
  <c r="D237" i="8"/>
  <c r="D101" i="14"/>
  <c r="E152" i="16"/>
  <c r="D105" i="24"/>
  <c r="D235" i="29"/>
  <c r="D70" i="35"/>
  <c r="D147" i="36"/>
  <c r="D51" i="47"/>
  <c r="N235" i="8"/>
  <c r="N99" i="14"/>
  <c r="O150" i="16"/>
  <c r="N103" i="24"/>
  <c r="N233" i="29"/>
  <c r="N68" i="35"/>
  <c r="N145" i="36"/>
  <c r="N49" i="47"/>
  <c r="M99" i="14"/>
  <c r="N150" i="16"/>
  <c r="M103" i="24"/>
  <c r="M233" i="29"/>
  <c r="M68" i="35"/>
  <c r="M145" i="36"/>
  <c r="M49" i="47"/>
  <c r="L235" i="8"/>
  <c r="L99" i="14"/>
  <c r="M150" i="16"/>
  <c r="L103" i="24"/>
  <c r="L233" i="29"/>
  <c r="L68" i="35"/>
  <c r="L145" i="36"/>
  <c r="L49" i="47"/>
  <c r="K235" i="8"/>
  <c r="K99" i="14"/>
  <c r="L150" i="16"/>
  <c r="K103" i="24"/>
  <c r="K233" i="29"/>
  <c r="K68" i="35"/>
  <c r="K145" i="36"/>
  <c r="K49" i="47"/>
  <c r="J235" i="8"/>
  <c r="J99" i="14"/>
  <c r="K150" i="16"/>
  <c r="J103" i="24"/>
  <c r="J233" i="29"/>
  <c r="J68" i="35"/>
  <c r="J145" i="36"/>
  <c r="J49" i="47"/>
  <c r="I235" i="8"/>
  <c r="I99" i="14"/>
  <c r="J150" i="16"/>
  <c r="I103" i="24"/>
  <c r="I233" i="29"/>
  <c r="I68" i="35"/>
  <c r="I145" i="36"/>
  <c r="I49" i="47"/>
  <c r="H235" i="8"/>
  <c r="H99" i="14"/>
  <c r="I150" i="16"/>
  <c r="H103" i="24"/>
  <c r="H233" i="29"/>
  <c r="H68" i="35"/>
  <c r="H145" i="36"/>
  <c r="H49" i="47"/>
  <c r="G235" i="8"/>
  <c r="G99" i="14"/>
  <c r="H150" i="16"/>
  <c r="G103" i="24"/>
  <c r="G233" i="29"/>
  <c r="G68" i="35"/>
  <c r="G145" i="36"/>
  <c r="G49" i="47"/>
  <c r="F235" i="8"/>
  <c r="F99" i="14"/>
  <c r="G150" i="16"/>
  <c r="F103" i="24"/>
  <c r="F233" i="29"/>
  <c r="F68" i="35"/>
  <c r="F145" i="36"/>
  <c r="F49" i="47"/>
  <c r="E235" i="8"/>
  <c r="E99" i="14"/>
  <c r="F150" i="16"/>
  <c r="E103" i="24"/>
  <c r="E233" i="29"/>
  <c r="E68" i="35"/>
  <c r="E145" i="36"/>
  <c r="E49" i="47"/>
  <c r="D235" i="8"/>
  <c r="D99" i="14"/>
  <c r="E150" i="16"/>
  <c r="D103" i="24"/>
  <c r="D233" i="29"/>
  <c r="D68" i="35"/>
  <c r="D145" i="36"/>
  <c r="D49" i="47"/>
  <c r="C243" i="8"/>
  <c r="C107" i="14"/>
  <c r="D158" i="16"/>
  <c r="C111" i="24"/>
  <c r="C241" i="29"/>
  <c r="C76" i="35"/>
  <c r="C153" i="36"/>
  <c r="C57" i="47"/>
  <c r="C241" i="8"/>
  <c r="C105" i="14"/>
  <c r="D156" i="16"/>
  <c r="C109" i="24"/>
  <c r="C239" i="29"/>
  <c r="C74" i="35"/>
  <c r="C151" i="36"/>
  <c r="C55" i="47"/>
  <c r="C239" i="8"/>
  <c r="C103" i="14"/>
  <c r="D154" i="16"/>
  <c r="C107" i="24"/>
  <c r="C237" i="29"/>
  <c r="C72" i="35"/>
  <c r="C149" i="36"/>
  <c r="C53" i="47"/>
  <c r="C237" i="8"/>
  <c r="C101" i="14"/>
  <c r="D152" i="16"/>
  <c r="C105" i="24"/>
  <c r="C235" i="29"/>
  <c r="C70" i="35"/>
  <c r="C147" i="36"/>
  <c r="C51" i="47"/>
  <c r="C235" i="8"/>
  <c r="C99" i="14"/>
  <c r="D150" i="16"/>
  <c r="C103" i="24"/>
  <c r="C233" i="29"/>
  <c r="C68" i="35"/>
  <c r="C145" i="36"/>
  <c r="C49" i="47"/>
  <c r="D89" i="47"/>
  <c r="C89" i="47"/>
  <c r="G88" i="47"/>
  <c r="F88" i="47"/>
  <c r="G87" i="47"/>
  <c r="F87" i="47"/>
  <c r="G86" i="47"/>
  <c r="F86" i="47"/>
  <c r="H59" i="47"/>
  <c r="N59" i="47"/>
  <c r="E82" i="47"/>
  <c r="E59" i="47"/>
  <c r="F59" i="47"/>
  <c r="K59" i="47"/>
  <c r="L59" i="47"/>
  <c r="D82" i="47"/>
  <c r="C59" i="47"/>
  <c r="D59" i="47"/>
  <c r="I59" i="47"/>
  <c r="J59" i="47"/>
  <c r="C82" i="47"/>
  <c r="F82" i="47"/>
  <c r="E83" i="47"/>
  <c r="D83" i="47"/>
  <c r="C83" i="47"/>
  <c r="N63" i="47"/>
  <c r="H63" i="47"/>
  <c r="O63" i="47"/>
  <c r="N62" i="47"/>
  <c r="H62" i="47"/>
  <c r="N61" i="47"/>
  <c r="L61" i="47"/>
  <c r="K61" i="47"/>
  <c r="J61" i="47"/>
  <c r="I61" i="47"/>
  <c r="H61" i="47"/>
  <c r="F61" i="47"/>
  <c r="E61" i="47"/>
  <c r="D61" i="47"/>
  <c r="C61" i="47"/>
  <c r="N60" i="47"/>
  <c r="L60" i="47"/>
  <c r="J60" i="47"/>
  <c r="H60" i="47"/>
  <c r="F60" i="47"/>
  <c r="D60" i="47"/>
  <c r="N58" i="47"/>
  <c r="H58" i="47"/>
  <c r="O57" i="47"/>
  <c r="N56" i="47"/>
  <c r="H56" i="47"/>
  <c r="O55" i="47"/>
  <c r="N54" i="47"/>
  <c r="H54" i="47"/>
  <c r="O53" i="47"/>
  <c r="N52" i="47"/>
  <c r="H52" i="47"/>
  <c r="O51" i="47"/>
  <c r="N50" i="47"/>
  <c r="H50" i="47"/>
  <c r="O49" i="47"/>
  <c r="I207" i="8"/>
  <c r="J207" i="8"/>
  <c r="K207" i="8"/>
  <c r="L207" i="8"/>
  <c r="M207" i="8"/>
  <c r="N207" i="8"/>
  <c r="P207" i="8"/>
  <c r="I24" i="2"/>
  <c r="J24" i="2"/>
  <c r="K24" i="2"/>
  <c r="L24" i="2"/>
  <c r="M24" i="2"/>
  <c r="N24" i="2"/>
  <c r="P24" i="2"/>
  <c r="I47" i="7"/>
  <c r="J47" i="7"/>
  <c r="K47" i="7"/>
  <c r="L47" i="7"/>
  <c r="M47" i="7"/>
  <c r="N47" i="7"/>
  <c r="P47" i="7"/>
  <c r="I54" i="13"/>
  <c r="J54" i="13"/>
  <c r="K54" i="13"/>
  <c r="L54" i="13"/>
  <c r="M54" i="13"/>
  <c r="N54" i="13"/>
  <c r="P54" i="13"/>
  <c r="I59" i="11"/>
  <c r="J59" i="11"/>
  <c r="K59" i="11"/>
  <c r="L59" i="11"/>
  <c r="M59" i="11"/>
  <c r="N59" i="11"/>
  <c r="P59" i="11"/>
  <c r="I53" i="12"/>
  <c r="J53" i="12"/>
  <c r="K53" i="12"/>
  <c r="L53" i="12"/>
  <c r="M53" i="12"/>
  <c r="N53" i="12"/>
  <c r="P53" i="12"/>
  <c r="I75" i="14"/>
  <c r="J75" i="14"/>
  <c r="K75" i="14"/>
  <c r="L75" i="14"/>
  <c r="M75" i="14"/>
  <c r="N75" i="14"/>
  <c r="P75" i="14"/>
  <c r="J126" i="16"/>
  <c r="K126" i="16"/>
  <c r="L126" i="16"/>
  <c r="M126" i="16"/>
  <c r="O126" i="16"/>
  <c r="Q126" i="16"/>
  <c r="I51" i="23"/>
  <c r="J51" i="23"/>
  <c r="K51" i="23"/>
  <c r="L51" i="23"/>
  <c r="M51" i="23"/>
  <c r="N51" i="23"/>
  <c r="P51" i="23"/>
  <c r="I78" i="24"/>
  <c r="J78" i="24"/>
  <c r="K78" i="24"/>
  <c r="L78" i="24"/>
  <c r="M78" i="24"/>
  <c r="N78" i="24"/>
  <c r="P78" i="24"/>
  <c r="I29" i="27"/>
  <c r="J29" i="27"/>
  <c r="K29" i="27"/>
  <c r="L29" i="27"/>
  <c r="M29" i="27"/>
  <c r="N29" i="27"/>
  <c r="P29" i="27"/>
  <c r="I104" i="28"/>
  <c r="J104" i="28"/>
  <c r="K104" i="28"/>
  <c r="L104" i="28"/>
  <c r="M104" i="28"/>
  <c r="N104" i="28"/>
  <c r="P104" i="28"/>
  <c r="I209" i="29"/>
  <c r="J209" i="29"/>
  <c r="K209" i="29"/>
  <c r="L209" i="29"/>
  <c r="M209" i="29"/>
  <c r="N209" i="29"/>
  <c r="P209" i="29"/>
  <c r="I107" i="30"/>
  <c r="J107" i="30"/>
  <c r="K107" i="30"/>
  <c r="L107" i="30"/>
  <c r="M107" i="30"/>
  <c r="N107" i="30"/>
  <c r="P107" i="30"/>
  <c r="I44" i="32"/>
  <c r="J44" i="32"/>
  <c r="K44" i="32"/>
  <c r="L44" i="32"/>
  <c r="M44" i="32"/>
  <c r="N44" i="32"/>
  <c r="P44" i="32"/>
  <c r="I30" i="33"/>
  <c r="J30" i="33"/>
  <c r="K30" i="33"/>
  <c r="L30" i="33"/>
  <c r="M30" i="33"/>
  <c r="N30" i="33"/>
  <c r="P30" i="33"/>
  <c r="I32" i="34"/>
  <c r="J32" i="34"/>
  <c r="K32" i="34"/>
  <c r="L32" i="34"/>
  <c r="M32" i="34"/>
  <c r="N32" i="34"/>
  <c r="P32" i="34"/>
  <c r="I63" i="26"/>
  <c r="J63" i="26"/>
  <c r="K63" i="26"/>
  <c r="L63" i="26"/>
  <c r="M63" i="26"/>
  <c r="N63" i="26"/>
  <c r="P63" i="26"/>
  <c r="I44" i="35"/>
  <c r="J44" i="35"/>
  <c r="K44" i="35"/>
  <c r="L44" i="35"/>
  <c r="M44" i="35"/>
  <c r="N44" i="35"/>
  <c r="P44" i="35"/>
  <c r="I121" i="36"/>
  <c r="J121" i="36"/>
  <c r="K121" i="36"/>
  <c r="L121" i="36"/>
  <c r="M121" i="36"/>
  <c r="N121" i="36"/>
  <c r="P121" i="36"/>
  <c r="E35" i="47"/>
  <c r="C207" i="8"/>
  <c r="D207" i="8"/>
  <c r="E207" i="8"/>
  <c r="F207" i="8"/>
  <c r="G207" i="8"/>
  <c r="H207" i="8"/>
  <c r="O207" i="8"/>
  <c r="C24" i="2"/>
  <c r="D24" i="2"/>
  <c r="E24" i="2"/>
  <c r="F24" i="2"/>
  <c r="G24" i="2"/>
  <c r="H24" i="2"/>
  <c r="O24" i="2"/>
  <c r="C47" i="7"/>
  <c r="D47" i="7"/>
  <c r="E47" i="7"/>
  <c r="F47" i="7"/>
  <c r="G47" i="7"/>
  <c r="H47" i="7"/>
  <c r="O47" i="7"/>
  <c r="C54" i="13"/>
  <c r="D54" i="13"/>
  <c r="E54" i="13"/>
  <c r="F54" i="13"/>
  <c r="G54" i="13"/>
  <c r="H54" i="13"/>
  <c r="O54" i="13"/>
  <c r="C59" i="11"/>
  <c r="D59" i="11"/>
  <c r="E59" i="11"/>
  <c r="F59" i="11"/>
  <c r="G59" i="11"/>
  <c r="H59" i="11"/>
  <c r="O59" i="11"/>
  <c r="C53" i="12"/>
  <c r="D53" i="12"/>
  <c r="E53" i="12"/>
  <c r="F53" i="12"/>
  <c r="G53" i="12"/>
  <c r="H53" i="12"/>
  <c r="O53" i="12"/>
  <c r="C75" i="14"/>
  <c r="D75" i="14"/>
  <c r="E75" i="14"/>
  <c r="F75" i="14"/>
  <c r="G75" i="14"/>
  <c r="H75" i="14"/>
  <c r="O75" i="14"/>
  <c r="D126" i="16"/>
  <c r="E126" i="16"/>
  <c r="F126" i="16"/>
  <c r="G126" i="16"/>
  <c r="I126" i="16"/>
  <c r="P126" i="16"/>
  <c r="C51" i="23"/>
  <c r="D51" i="23"/>
  <c r="E51" i="23"/>
  <c r="F51" i="23"/>
  <c r="G51" i="23"/>
  <c r="H51" i="23"/>
  <c r="O51" i="23"/>
  <c r="C78" i="24"/>
  <c r="D78" i="24"/>
  <c r="E78" i="24"/>
  <c r="F78" i="24"/>
  <c r="G78" i="24"/>
  <c r="H78" i="24"/>
  <c r="O78" i="24"/>
  <c r="C29" i="27"/>
  <c r="D29" i="27"/>
  <c r="E29" i="27"/>
  <c r="F29" i="27"/>
  <c r="G29" i="27"/>
  <c r="H29" i="27"/>
  <c r="O29" i="27"/>
  <c r="C104" i="28"/>
  <c r="D104" i="28"/>
  <c r="E104" i="28"/>
  <c r="F104" i="28"/>
  <c r="G104" i="28"/>
  <c r="H104" i="28"/>
  <c r="O104" i="28"/>
  <c r="C209" i="29"/>
  <c r="D209" i="29"/>
  <c r="E209" i="29"/>
  <c r="F209" i="29"/>
  <c r="G209" i="29"/>
  <c r="H209" i="29"/>
  <c r="O209" i="29"/>
  <c r="C107" i="30"/>
  <c r="D107" i="30"/>
  <c r="E107" i="30"/>
  <c r="F107" i="30"/>
  <c r="G107" i="30"/>
  <c r="H107" i="30"/>
  <c r="O107" i="30"/>
  <c r="C44" i="32"/>
  <c r="D44" i="32"/>
  <c r="E44" i="32"/>
  <c r="F44" i="32"/>
  <c r="G44" i="32"/>
  <c r="H44" i="32"/>
  <c r="O44" i="32"/>
  <c r="C30" i="33"/>
  <c r="D30" i="33"/>
  <c r="E30" i="33"/>
  <c r="F30" i="33"/>
  <c r="G30" i="33"/>
  <c r="H30" i="33"/>
  <c r="O30" i="33"/>
  <c r="C32" i="34"/>
  <c r="D32" i="34"/>
  <c r="E32" i="34"/>
  <c r="F32" i="34"/>
  <c r="G32" i="34"/>
  <c r="H32" i="34"/>
  <c r="O32" i="34"/>
  <c r="C63" i="26"/>
  <c r="D63" i="26"/>
  <c r="E63" i="26"/>
  <c r="F63" i="26"/>
  <c r="G63" i="26"/>
  <c r="H63" i="26"/>
  <c r="O63" i="26"/>
  <c r="C44" i="35"/>
  <c r="D44" i="35"/>
  <c r="E44" i="35"/>
  <c r="F44" i="35"/>
  <c r="G44" i="35"/>
  <c r="H44" i="35"/>
  <c r="O44" i="35"/>
  <c r="C121" i="36"/>
  <c r="D121" i="36"/>
  <c r="E121" i="36"/>
  <c r="F121" i="36"/>
  <c r="G121" i="36"/>
  <c r="H121" i="36"/>
  <c r="O121" i="36"/>
  <c r="C35" i="47"/>
  <c r="G35" i="47"/>
  <c r="I208" i="8"/>
  <c r="J208" i="8"/>
  <c r="K208" i="8"/>
  <c r="L208" i="8"/>
  <c r="M208" i="8"/>
  <c r="N208" i="8"/>
  <c r="P208" i="8"/>
  <c r="I25" i="2"/>
  <c r="J25" i="2"/>
  <c r="K25" i="2"/>
  <c r="L25" i="2"/>
  <c r="M25" i="2"/>
  <c r="N25" i="2"/>
  <c r="P25" i="2"/>
  <c r="I48" i="7"/>
  <c r="J48" i="7"/>
  <c r="K48" i="7"/>
  <c r="L48" i="7"/>
  <c r="M48" i="7"/>
  <c r="N48" i="7"/>
  <c r="P48" i="7"/>
  <c r="I55" i="13"/>
  <c r="J55" i="13"/>
  <c r="K55" i="13"/>
  <c r="L55" i="13"/>
  <c r="M55" i="13"/>
  <c r="N55" i="13"/>
  <c r="P55" i="13"/>
  <c r="I60" i="11"/>
  <c r="J60" i="11"/>
  <c r="K60" i="11"/>
  <c r="L60" i="11"/>
  <c r="M60" i="11"/>
  <c r="N60" i="11"/>
  <c r="P60" i="11"/>
  <c r="I54" i="12"/>
  <c r="J54" i="12"/>
  <c r="K54" i="12"/>
  <c r="L54" i="12"/>
  <c r="M54" i="12"/>
  <c r="N54" i="12"/>
  <c r="P54" i="12"/>
  <c r="I76" i="14"/>
  <c r="J76" i="14"/>
  <c r="K76" i="14"/>
  <c r="L76" i="14"/>
  <c r="M76" i="14"/>
  <c r="N76" i="14"/>
  <c r="P76" i="14"/>
  <c r="J127" i="16"/>
  <c r="K127" i="16"/>
  <c r="L127" i="16"/>
  <c r="M127" i="16"/>
  <c r="O127" i="16"/>
  <c r="Q127" i="16"/>
  <c r="I52" i="23"/>
  <c r="J52" i="23"/>
  <c r="K52" i="23"/>
  <c r="L52" i="23"/>
  <c r="M52" i="23"/>
  <c r="N52" i="23"/>
  <c r="P52" i="23"/>
  <c r="I79" i="24"/>
  <c r="J79" i="24"/>
  <c r="K79" i="24"/>
  <c r="L79" i="24"/>
  <c r="M79" i="24"/>
  <c r="N79" i="24"/>
  <c r="P79" i="24"/>
  <c r="I30" i="27"/>
  <c r="J30" i="27"/>
  <c r="K30" i="27"/>
  <c r="L30" i="27"/>
  <c r="M30" i="27"/>
  <c r="N30" i="27"/>
  <c r="P30" i="27"/>
  <c r="I105" i="28"/>
  <c r="J105" i="28"/>
  <c r="K105" i="28"/>
  <c r="L105" i="28"/>
  <c r="M105" i="28"/>
  <c r="N105" i="28"/>
  <c r="P105" i="28"/>
  <c r="I210" i="29"/>
  <c r="J210" i="29"/>
  <c r="K210" i="29"/>
  <c r="L210" i="29"/>
  <c r="M210" i="29"/>
  <c r="N210" i="29"/>
  <c r="P210" i="29"/>
  <c r="I108" i="30"/>
  <c r="J108" i="30"/>
  <c r="K108" i="30"/>
  <c r="L108" i="30"/>
  <c r="M108" i="30"/>
  <c r="N108" i="30"/>
  <c r="P108" i="30"/>
  <c r="I45" i="32"/>
  <c r="J45" i="32"/>
  <c r="K45" i="32"/>
  <c r="L45" i="32"/>
  <c r="M45" i="32"/>
  <c r="N45" i="32"/>
  <c r="P45" i="32"/>
  <c r="I31" i="33"/>
  <c r="J31" i="33"/>
  <c r="K31" i="33"/>
  <c r="L31" i="33"/>
  <c r="M31" i="33"/>
  <c r="N31" i="33"/>
  <c r="P31" i="33"/>
  <c r="I33" i="34"/>
  <c r="J33" i="34"/>
  <c r="K33" i="34"/>
  <c r="L33" i="34"/>
  <c r="M33" i="34"/>
  <c r="N33" i="34"/>
  <c r="P33" i="34"/>
  <c r="I64" i="26"/>
  <c r="J64" i="26"/>
  <c r="K64" i="26"/>
  <c r="L64" i="26"/>
  <c r="M64" i="26"/>
  <c r="N64" i="26"/>
  <c r="P64" i="26"/>
  <c r="I45" i="35"/>
  <c r="J45" i="35"/>
  <c r="K45" i="35"/>
  <c r="L45" i="35"/>
  <c r="M45" i="35"/>
  <c r="N45" i="35"/>
  <c r="P45" i="35"/>
  <c r="I122" i="36"/>
  <c r="J122" i="36"/>
  <c r="K122" i="36"/>
  <c r="L122" i="36"/>
  <c r="M122" i="36"/>
  <c r="N122" i="36"/>
  <c r="P122" i="36"/>
  <c r="E36" i="47"/>
  <c r="C208" i="8"/>
  <c r="D208" i="8"/>
  <c r="E208" i="8"/>
  <c r="F208" i="8"/>
  <c r="G208" i="8"/>
  <c r="H208" i="8"/>
  <c r="O208" i="8"/>
  <c r="C25" i="2"/>
  <c r="D25" i="2"/>
  <c r="E25" i="2"/>
  <c r="F25" i="2"/>
  <c r="G25" i="2"/>
  <c r="H25" i="2"/>
  <c r="O25" i="2"/>
  <c r="C48" i="7"/>
  <c r="D48" i="7"/>
  <c r="E48" i="7"/>
  <c r="F48" i="7"/>
  <c r="G48" i="7"/>
  <c r="H48" i="7"/>
  <c r="O48" i="7"/>
  <c r="C55" i="13"/>
  <c r="D55" i="13"/>
  <c r="E55" i="13"/>
  <c r="F55" i="13"/>
  <c r="G55" i="13"/>
  <c r="H55" i="13"/>
  <c r="O55" i="13"/>
  <c r="C60" i="11"/>
  <c r="D60" i="11"/>
  <c r="E60" i="11"/>
  <c r="F60" i="11"/>
  <c r="G60" i="11"/>
  <c r="H60" i="11"/>
  <c r="O60" i="11"/>
  <c r="C54" i="12"/>
  <c r="D54" i="12"/>
  <c r="E54" i="12"/>
  <c r="F54" i="12"/>
  <c r="G54" i="12"/>
  <c r="H54" i="12"/>
  <c r="O54" i="12"/>
  <c r="C76" i="14"/>
  <c r="D76" i="14"/>
  <c r="E76" i="14"/>
  <c r="F76" i="14"/>
  <c r="G76" i="14"/>
  <c r="H76" i="14"/>
  <c r="O76" i="14"/>
  <c r="D127" i="16"/>
  <c r="E127" i="16"/>
  <c r="F127" i="16"/>
  <c r="G127" i="16"/>
  <c r="I127" i="16"/>
  <c r="P127" i="16"/>
  <c r="C52" i="23"/>
  <c r="D52" i="23"/>
  <c r="E52" i="23"/>
  <c r="F52" i="23"/>
  <c r="G52" i="23"/>
  <c r="H52" i="23"/>
  <c r="O52" i="23"/>
  <c r="C79" i="24"/>
  <c r="D79" i="24"/>
  <c r="E79" i="24"/>
  <c r="F79" i="24"/>
  <c r="G79" i="24"/>
  <c r="H79" i="24"/>
  <c r="O79" i="24"/>
  <c r="C30" i="27"/>
  <c r="D30" i="27"/>
  <c r="E30" i="27"/>
  <c r="F30" i="27"/>
  <c r="G30" i="27"/>
  <c r="H30" i="27"/>
  <c r="O30" i="27"/>
  <c r="C105" i="28"/>
  <c r="D105" i="28"/>
  <c r="E105" i="28"/>
  <c r="F105" i="28"/>
  <c r="G105" i="28"/>
  <c r="H105" i="28"/>
  <c r="O105" i="28"/>
  <c r="C210" i="29"/>
  <c r="D210" i="29"/>
  <c r="E210" i="29"/>
  <c r="F210" i="29"/>
  <c r="G210" i="29"/>
  <c r="H210" i="29"/>
  <c r="O210" i="29"/>
  <c r="C108" i="30"/>
  <c r="D108" i="30"/>
  <c r="E108" i="30"/>
  <c r="F108" i="30"/>
  <c r="G108" i="30"/>
  <c r="H108" i="30"/>
  <c r="O108" i="30"/>
  <c r="C45" i="32"/>
  <c r="D45" i="32"/>
  <c r="E45" i="32"/>
  <c r="F45" i="32"/>
  <c r="G45" i="32"/>
  <c r="H45" i="32"/>
  <c r="O45" i="32"/>
  <c r="C31" i="33"/>
  <c r="D31" i="33"/>
  <c r="E31" i="33"/>
  <c r="F31" i="33"/>
  <c r="G31" i="33"/>
  <c r="H31" i="33"/>
  <c r="O31" i="33"/>
  <c r="C33" i="34"/>
  <c r="D33" i="34"/>
  <c r="E33" i="34"/>
  <c r="F33" i="34"/>
  <c r="G33" i="34"/>
  <c r="H33" i="34"/>
  <c r="O33" i="34"/>
  <c r="C64" i="26"/>
  <c r="D64" i="26"/>
  <c r="E64" i="26"/>
  <c r="F64" i="26"/>
  <c r="G64" i="26"/>
  <c r="H64" i="26"/>
  <c r="O64" i="26"/>
  <c r="C45" i="35"/>
  <c r="D45" i="35"/>
  <c r="E45" i="35"/>
  <c r="F45" i="35"/>
  <c r="G45" i="35"/>
  <c r="H45" i="35"/>
  <c r="O45" i="35"/>
  <c r="C122" i="36"/>
  <c r="D122" i="36"/>
  <c r="E122" i="36"/>
  <c r="F122" i="36"/>
  <c r="G122" i="36"/>
  <c r="H122" i="36"/>
  <c r="O122" i="36"/>
  <c r="C36" i="47"/>
  <c r="G36" i="47"/>
  <c r="I209" i="8"/>
  <c r="J209" i="8"/>
  <c r="K209" i="8"/>
  <c r="L209" i="8"/>
  <c r="M209" i="8"/>
  <c r="N209" i="8"/>
  <c r="P209" i="8"/>
  <c r="I26" i="2"/>
  <c r="J26" i="2"/>
  <c r="K26" i="2"/>
  <c r="L26" i="2"/>
  <c r="M26" i="2"/>
  <c r="N26" i="2"/>
  <c r="P26" i="2"/>
  <c r="I49" i="7"/>
  <c r="J49" i="7"/>
  <c r="K49" i="7"/>
  <c r="L49" i="7"/>
  <c r="M49" i="7"/>
  <c r="N49" i="7"/>
  <c r="P49" i="7"/>
  <c r="I56" i="13"/>
  <c r="J56" i="13"/>
  <c r="K56" i="13"/>
  <c r="L56" i="13"/>
  <c r="M56" i="13"/>
  <c r="N56" i="13"/>
  <c r="P56" i="13"/>
  <c r="I61" i="11"/>
  <c r="J61" i="11"/>
  <c r="K61" i="11"/>
  <c r="L61" i="11"/>
  <c r="M61" i="11"/>
  <c r="N61" i="11"/>
  <c r="P61" i="11"/>
  <c r="I55" i="12"/>
  <c r="J55" i="12"/>
  <c r="K55" i="12"/>
  <c r="L55" i="12"/>
  <c r="M55" i="12"/>
  <c r="N55" i="12"/>
  <c r="P55" i="12"/>
  <c r="I77" i="14"/>
  <c r="J77" i="14"/>
  <c r="K77" i="14"/>
  <c r="L77" i="14"/>
  <c r="M77" i="14"/>
  <c r="N77" i="14"/>
  <c r="P77" i="14"/>
  <c r="J128" i="16"/>
  <c r="K128" i="16"/>
  <c r="L128" i="16"/>
  <c r="M128" i="16"/>
  <c r="O128" i="16"/>
  <c r="Q128" i="16"/>
  <c r="I53" i="23"/>
  <c r="J53" i="23"/>
  <c r="K53" i="23"/>
  <c r="L53" i="23"/>
  <c r="M53" i="23"/>
  <c r="N53" i="23"/>
  <c r="P53" i="23"/>
  <c r="I80" i="24"/>
  <c r="J80" i="24"/>
  <c r="K80" i="24"/>
  <c r="L80" i="24"/>
  <c r="M80" i="24"/>
  <c r="N80" i="24"/>
  <c r="P80" i="24"/>
  <c r="I31" i="27"/>
  <c r="J31" i="27"/>
  <c r="K31" i="27"/>
  <c r="L31" i="27"/>
  <c r="M31" i="27"/>
  <c r="N31" i="27"/>
  <c r="P31" i="27"/>
  <c r="I106" i="28"/>
  <c r="J106" i="28"/>
  <c r="K106" i="28"/>
  <c r="L106" i="28"/>
  <c r="M106" i="28"/>
  <c r="N106" i="28"/>
  <c r="P106" i="28"/>
  <c r="I211" i="29"/>
  <c r="J211" i="29"/>
  <c r="K211" i="29"/>
  <c r="L211" i="29"/>
  <c r="M211" i="29"/>
  <c r="N211" i="29"/>
  <c r="P211" i="29"/>
  <c r="I109" i="30"/>
  <c r="J109" i="30"/>
  <c r="K109" i="30"/>
  <c r="L109" i="30"/>
  <c r="M109" i="30"/>
  <c r="N109" i="30"/>
  <c r="P109" i="30"/>
  <c r="I46" i="32"/>
  <c r="J46" i="32"/>
  <c r="K46" i="32"/>
  <c r="L46" i="32"/>
  <c r="M46" i="32"/>
  <c r="N46" i="32"/>
  <c r="P46" i="32"/>
  <c r="I32" i="33"/>
  <c r="J32" i="33"/>
  <c r="K32" i="33"/>
  <c r="L32" i="33"/>
  <c r="M32" i="33"/>
  <c r="N32" i="33"/>
  <c r="P32" i="33"/>
  <c r="I34" i="34"/>
  <c r="J34" i="34"/>
  <c r="K34" i="34"/>
  <c r="L34" i="34"/>
  <c r="M34" i="34"/>
  <c r="N34" i="34"/>
  <c r="P34" i="34"/>
  <c r="I65" i="26"/>
  <c r="J65" i="26"/>
  <c r="K65" i="26"/>
  <c r="L65" i="26"/>
  <c r="M65" i="26"/>
  <c r="N65" i="26"/>
  <c r="P65" i="26"/>
  <c r="I46" i="35"/>
  <c r="J46" i="35"/>
  <c r="K46" i="35"/>
  <c r="L46" i="35"/>
  <c r="M46" i="35"/>
  <c r="N46" i="35"/>
  <c r="P46" i="35"/>
  <c r="I123" i="36"/>
  <c r="J123" i="36"/>
  <c r="K123" i="36"/>
  <c r="L123" i="36"/>
  <c r="M123" i="36"/>
  <c r="N123" i="36"/>
  <c r="P123" i="36"/>
  <c r="E37" i="47"/>
  <c r="C209" i="8"/>
  <c r="D209" i="8"/>
  <c r="E209" i="8"/>
  <c r="F209" i="8"/>
  <c r="G209" i="8"/>
  <c r="H209" i="8"/>
  <c r="O209" i="8"/>
  <c r="C26" i="2"/>
  <c r="D26" i="2"/>
  <c r="E26" i="2"/>
  <c r="F26" i="2"/>
  <c r="G26" i="2"/>
  <c r="H26" i="2"/>
  <c r="O26" i="2"/>
  <c r="C49" i="7"/>
  <c r="D49" i="7"/>
  <c r="E49" i="7"/>
  <c r="F49" i="7"/>
  <c r="G49" i="7"/>
  <c r="H49" i="7"/>
  <c r="O49" i="7"/>
  <c r="C56" i="13"/>
  <c r="D56" i="13"/>
  <c r="E56" i="13"/>
  <c r="F56" i="13"/>
  <c r="G56" i="13"/>
  <c r="H56" i="13"/>
  <c r="O56" i="13"/>
  <c r="C61" i="11"/>
  <c r="D61" i="11"/>
  <c r="E61" i="11"/>
  <c r="F61" i="11"/>
  <c r="G61" i="11"/>
  <c r="H61" i="11"/>
  <c r="O61" i="11"/>
  <c r="C55" i="12"/>
  <c r="D55" i="12"/>
  <c r="E55" i="12"/>
  <c r="F55" i="12"/>
  <c r="G55" i="12"/>
  <c r="H55" i="12"/>
  <c r="O55" i="12"/>
  <c r="C77" i="14"/>
  <c r="D77" i="14"/>
  <c r="E77" i="14"/>
  <c r="F77" i="14"/>
  <c r="G77" i="14"/>
  <c r="H77" i="14"/>
  <c r="O77" i="14"/>
  <c r="D128" i="16"/>
  <c r="E128" i="16"/>
  <c r="F128" i="16"/>
  <c r="G128" i="16"/>
  <c r="I128" i="16"/>
  <c r="P128" i="16"/>
  <c r="C53" i="23"/>
  <c r="D53" i="23"/>
  <c r="E53" i="23"/>
  <c r="F53" i="23"/>
  <c r="G53" i="23"/>
  <c r="H53" i="23"/>
  <c r="O53" i="23"/>
  <c r="C80" i="24"/>
  <c r="D80" i="24"/>
  <c r="E80" i="24"/>
  <c r="F80" i="24"/>
  <c r="G80" i="24"/>
  <c r="H80" i="24"/>
  <c r="O80" i="24"/>
  <c r="C31" i="27"/>
  <c r="D31" i="27"/>
  <c r="E31" i="27"/>
  <c r="F31" i="27"/>
  <c r="G31" i="27"/>
  <c r="H31" i="27"/>
  <c r="O31" i="27"/>
  <c r="C106" i="28"/>
  <c r="D106" i="28"/>
  <c r="E106" i="28"/>
  <c r="F106" i="28"/>
  <c r="G106" i="28"/>
  <c r="H106" i="28"/>
  <c r="O106" i="28"/>
  <c r="C211" i="29"/>
  <c r="D211" i="29"/>
  <c r="E211" i="29"/>
  <c r="F211" i="29"/>
  <c r="G211" i="29"/>
  <c r="H211" i="29"/>
  <c r="O211" i="29"/>
  <c r="C109" i="30"/>
  <c r="D109" i="30"/>
  <c r="E109" i="30"/>
  <c r="F109" i="30"/>
  <c r="G109" i="30"/>
  <c r="H109" i="30"/>
  <c r="O109" i="30"/>
  <c r="C46" i="32"/>
  <c r="D46" i="32"/>
  <c r="E46" i="32"/>
  <c r="F46" i="32"/>
  <c r="G46" i="32"/>
  <c r="H46" i="32"/>
  <c r="O46" i="32"/>
  <c r="C32" i="33"/>
  <c r="D32" i="33"/>
  <c r="E32" i="33"/>
  <c r="F32" i="33"/>
  <c r="G32" i="33"/>
  <c r="H32" i="33"/>
  <c r="O32" i="33"/>
  <c r="C34" i="34"/>
  <c r="D34" i="34"/>
  <c r="E34" i="34"/>
  <c r="F34" i="34"/>
  <c r="G34" i="34"/>
  <c r="H34" i="34"/>
  <c r="O34" i="34"/>
  <c r="C65" i="26"/>
  <c r="D65" i="26"/>
  <c r="E65" i="26"/>
  <c r="F65" i="26"/>
  <c r="G65" i="26"/>
  <c r="H65" i="26"/>
  <c r="O65" i="26"/>
  <c r="C46" i="35"/>
  <c r="D46" i="35"/>
  <c r="E46" i="35"/>
  <c r="F46" i="35"/>
  <c r="G46" i="35"/>
  <c r="H46" i="35"/>
  <c r="O46" i="35"/>
  <c r="C123" i="36"/>
  <c r="D123" i="36"/>
  <c r="E123" i="36"/>
  <c r="F123" i="36"/>
  <c r="G123" i="36"/>
  <c r="H123" i="36"/>
  <c r="O123" i="36"/>
  <c r="C37" i="47"/>
  <c r="G37" i="47"/>
  <c r="I210" i="8"/>
  <c r="J210" i="8"/>
  <c r="K210" i="8"/>
  <c r="L210" i="8"/>
  <c r="M210" i="8"/>
  <c r="N210" i="8"/>
  <c r="P210" i="8"/>
  <c r="I27" i="2"/>
  <c r="J27" i="2"/>
  <c r="K27" i="2"/>
  <c r="L27" i="2"/>
  <c r="M27" i="2"/>
  <c r="N27" i="2"/>
  <c r="P27" i="2"/>
  <c r="I50" i="7"/>
  <c r="J50" i="7"/>
  <c r="K50" i="7"/>
  <c r="L50" i="7"/>
  <c r="M50" i="7"/>
  <c r="N50" i="7"/>
  <c r="P50" i="7"/>
  <c r="I57" i="13"/>
  <c r="J57" i="13"/>
  <c r="K57" i="13"/>
  <c r="L57" i="13"/>
  <c r="M57" i="13"/>
  <c r="N57" i="13"/>
  <c r="P57" i="13"/>
  <c r="I62" i="11"/>
  <c r="J62" i="11"/>
  <c r="K62" i="11"/>
  <c r="L62" i="11"/>
  <c r="M62" i="11"/>
  <c r="N62" i="11"/>
  <c r="P62" i="11"/>
  <c r="I56" i="12"/>
  <c r="J56" i="12"/>
  <c r="K56" i="12"/>
  <c r="L56" i="12"/>
  <c r="M56" i="12"/>
  <c r="N56" i="12"/>
  <c r="P56" i="12"/>
  <c r="I78" i="14"/>
  <c r="J78" i="14"/>
  <c r="K78" i="14"/>
  <c r="L78" i="14"/>
  <c r="M78" i="14"/>
  <c r="N78" i="14"/>
  <c r="P78" i="14"/>
  <c r="J129" i="16"/>
  <c r="K129" i="16"/>
  <c r="L129" i="16"/>
  <c r="M129" i="16"/>
  <c r="O129" i="16"/>
  <c r="Q129" i="16"/>
  <c r="I54" i="23"/>
  <c r="J54" i="23"/>
  <c r="K54" i="23"/>
  <c r="L54" i="23"/>
  <c r="M54" i="23"/>
  <c r="N54" i="23"/>
  <c r="P54" i="23"/>
  <c r="I81" i="24"/>
  <c r="J81" i="24"/>
  <c r="K81" i="24"/>
  <c r="L81" i="24"/>
  <c r="M81" i="24"/>
  <c r="N81" i="24"/>
  <c r="P81" i="24"/>
  <c r="I32" i="27"/>
  <c r="J32" i="27"/>
  <c r="K32" i="27"/>
  <c r="L32" i="27"/>
  <c r="M32" i="27"/>
  <c r="N32" i="27"/>
  <c r="P32" i="27"/>
  <c r="I107" i="28"/>
  <c r="J107" i="28"/>
  <c r="K107" i="28"/>
  <c r="L107" i="28"/>
  <c r="M107" i="28"/>
  <c r="N107" i="28"/>
  <c r="P107" i="28"/>
  <c r="I212" i="29"/>
  <c r="J212" i="29"/>
  <c r="K212" i="29"/>
  <c r="L212" i="29"/>
  <c r="M212" i="29"/>
  <c r="N212" i="29"/>
  <c r="P212" i="29"/>
  <c r="I110" i="30"/>
  <c r="J110" i="30"/>
  <c r="K110" i="30"/>
  <c r="L110" i="30"/>
  <c r="M110" i="30"/>
  <c r="N110" i="30"/>
  <c r="P110" i="30"/>
  <c r="I47" i="32"/>
  <c r="J47" i="32"/>
  <c r="K47" i="32"/>
  <c r="L47" i="32"/>
  <c r="M47" i="32"/>
  <c r="N47" i="32"/>
  <c r="P47" i="32"/>
  <c r="I33" i="33"/>
  <c r="J33" i="33"/>
  <c r="K33" i="33"/>
  <c r="L33" i="33"/>
  <c r="M33" i="33"/>
  <c r="N33" i="33"/>
  <c r="P33" i="33"/>
  <c r="I35" i="34"/>
  <c r="J35" i="34"/>
  <c r="K35" i="34"/>
  <c r="L35" i="34"/>
  <c r="M35" i="34"/>
  <c r="N35" i="34"/>
  <c r="P35" i="34"/>
  <c r="I66" i="26"/>
  <c r="J66" i="26"/>
  <c r="K66" i="26"/>
  <c r="L66" i="26"/>
  <c r="M66" i="26"/>
  <c r="N66" i="26"/>
  <c r="P66" i="26"/>
  <c r="I47" i="35"/>
  <c r="J47" i="35"/>
  <c r="K47" i="35"/>
  <c r="L47" i="35"/>
  <c r="M47" i="35"/>
  <c r="N47" i="35"/>
  <c r="P47" i="35"/>
  <c r="I124" i="36"/>
  <c r="J124" i="36"/>
  <c r="K124" i="36"/>
  <c r="L124" i="36"/>
  <c r="M124" i="36"/>
  <c r="N124" i="36"/>
  <c r="P124" i="36"/>
  <c r="E38" i="47"/>
  <c r="C210" i="8"/>
  <c r="D210" i="8"/>
  <c r="E210" i="8"/>
  <c r="F210" i="8"/>
  <c r="G210" i="8"/>
  <c r="H210" i="8"/>
  <c r="O210" i="8"/>
  <c r="C27" i="2"/>
  <c r="D27" i="2"/>
  <c r="E27" i="2"/>
  <c r="F27" i="2"/>
  <c r="G27" i="2"/>
  <c r="H27" i="2"/>
  <c r="O27" i="2"/>
  <c r="C50" i="7"/>
  <c r="D50" i="7"/>
  <c r="E50" i="7"/>
  <c r="F50" i="7"/>
  <c r="G50" i="7"/>
  <c r="H50" i="7"/>
  <c r="O50" i="7"/>
  <c r="C57" i="13"/>
  <c r="D57" i="13"/>
  <c r="E57" i="13"/>
  <c r="F57" i="13"/>
  <c r="G57" i="13"/>
  <c r="H57" i="13"/>
  <c r="O57" i="13"/>
  <c r="C62" i="11"/>
  <c r="D62" i="11"/>
  <c r="E62" i="11"/>
  <c r="F62" i="11"/>
  <c r="G62" i="11"/>
  <c r="H62" i="11"/>
  <c r="O62" i="11"/>
  <c r="C56" i="12"/>
  <c r="D56" i="12"/>
  <c r="E56" i="12"/>
  <c r="F56" i="12"/>
  <c r="G56" i="12"/>
  <c r="H56" i="12"/>
  <c r="O56" i="12"/>
  <c r="C78" i="14"/>
  <c r="D78" i="14"/>
  <c r="E78" i="14"/>
  <c r="F78" i="14"/>
  <c r="G78" i="14"/>
  <c r="H78" i="14"/>
  <c r="O78" i="14"/>
  <c r="D129" i="16"/>
  <c r="E129" i="16"/>
  <c r="F129" i="16"/>
  <c r="G129" i="16"/>
  <c r="I129" i="16"/>
  <c r="P129" i="16"/>
  <c r="C54" i="23"/>
  <c r="D54" i="23"/>
  <c r="E54" i="23"/>
  <c r="F54" i="23"/>
  <c r="G54" i="23"/>
  <c r="H54" i="23"/>
  <c r="O54" i="23"/>
  <c r="C81" i="24"/>
  <c r="D81" i="24"/>
  <c r="E81" i="24"/>
  <c r="F81" i="24"/>
  <c r="G81" i="24"/>
  <c r="H81" i="24"/>
  <c r="O81" i="24"/>
  <c r="C32" i="27"/>
  <c r="D32" i="27"/>
  <c r="E32" i="27"/>
  <c r="F32" i="27"/>
  <c r="G32" i="27"/>
  <c r="H32" i="27"/>
  <c r="O32" i="27"/>
  <c r="C107" i="28"/>
  <c r="D107" i="28"/>
  <c r="E107" i="28"/>
  <c r="F107" i="28"/>
  <c r="G107" i="28"/>
  <c r="H107" i="28"/>
  <c r="O107" i="28"/>
  <c r="C212" i="29"/>
  <c r="D212" i="29"/>
  <c r="E212" i="29"/>
  <c r="F212" i="29"/>
  <c r="G212" i="29"/>
  <c r="H212" i="29"/>
  <c r="O212" i="29"/>
  <c r="C110" i="30"/>
  <c r="D110" i="30"/>
  <c r="E110" i="30"/>
  <c r="F110" i="30"/>
  <c r="G110" i="30"/>
  <c r="H110" i="30"/>
  <c r="O110" i="30"/>
  <c r="C47" i="32"/>
  <c r="D47" i="32"/>
  <c r="E47" i="32"/>
  <c r="F47" i="32"/>
  <c r="G47" i="32"/>
  <c r="H47" i="32"/>
  <c r="O47" i="32"/>
  <c r="C33" i="33"/>
  <c r="D33" i="33"/>
  <c r="E33" i="33"/>
  <c r="F33" i="33"/>
  <c r="G33" i="33"/>
  <c r="H33" i="33"/>
  <c r="O33" i="33"/>
  <c r="C35" i="34"/>
  <c r="D35" i="34"/>
  <c r="E35" i="34"/>
  <c r="F35" i="34"/>
  <c r="G35" i="34"/>
  <c r="H35" i="34"/>
  <c r="O35" i="34"/>
  <c r="C66" i="26"/>
  <c r="D66" i="26"/>
  <c r="E66" i="26"/>
  <c r="F66" i="26"/>
  <c r="G66" i="26"/>
  <c r="H66" i="26"/>
  <c r="O66" i="26"/>
  <c r="C47" i="35"/>
  <c r="D47" i="35"/>
  <c r="E47" i="35"/>
  <c r="F47" i="35"/>
  <c r="G47" i="35"/>
  <c r="H47" i="35"/>
  <c r="O47" i="35"/>
  <c r="C124" i="36"/>
  <c r="D124" i="36"/>
  <c r="E124" i="36"/>
  <c r="F124" i="36"/>
  <c r="G124" i="36"/>
  <c r="H124" i="36"/>
  <c r="O124" i="36"/>
  <c r="C38" i="47"/>
  <c r="G38" i="47"/>
  <c r="I211" i="8"/>
  <c r="J211" i="8"/>
  <c r="K211" i="8"/>
  <c r="L211" i="8"/>
  <c r="M211" i="8"/>
  <c r="N211" i="8"/>
  <c r="P211" i="8"/>
  <c r="I28" i="2"/>
  <c r="J28" i="2"/>
  <c r="K28" i="2"/>
  <c r="L28" i="2"/>
  <c r="M28" i="2"/>
  <c r="N28" i="2"/>
  <c r="P28" i="2"/>
  <c r="I51" i="7"/>
  <c r="J51" i="7"/>
  <c r="K51" i="7"/>
  <c r="L51" i="7"/>
  <c r="M51" i="7"/>
  <c r="N51" i="7"/>
  <c r="P51" i="7"/>
  <c r="I58" i="13"/>
  <c r="J58" i="13"/>
  <c r="K58" i="13"/>
  <c r="L58" i="13"/>
  <c r="M58" i="13"/>
  <c r="N58" i="13"/>
  <c r="P58" i="13"/>
  <c r="I63" i="11"/>
  <c r="J63" i="11"/>
  <c r="K63" i="11"/>
  <c r="L63" i="11"/>
  <c r="M63" i="11"/>
  <c r="N63" i="11"/>
  <c r="P63" i="11"/>
  <c r="I57" i="12"/>
  <c r="J57" i="12"/>
  <c r="K57" i="12"/>
  <c r="L57" i="12"/>
  <c r="M57" i="12"/>
  <c r="N57" i="12"/>
  <c r="P57" i="12"/>
  <c r="I79" i="14"/>
  <c r="J79" i="14"/>
  <c r="K79" i="14"/>
  <c r="L79" i="14"/>
  <c r="M79" i="14"/>
  <c r="N79" i="14"/>
  <c r="P79" i="14"/>
  <c r="J130" i="16"/>
  <c r="K130" i="16"/>
  <c r="L130" i="16"/>
  <c r="M130" i="16"/>
  <c r="O130" i="16"/>
  <c r="Q130" i="16"/>
  <c r="I55" i="23"/>
  <c r="J55" i="23"/>
  <c r="K55" i="23"/>
  <c r="L55" i="23"/>
  <c r="M55" i="23"/>
  <c r="N55" i="23"/>
  <c r="P55" i="23"/>
  <c r="I82" i="24"/>
  <c r="J82" i="24"/>
  <c r="K82" i="24"/>
  <c r="L82" i="24"/>
  <c r="M82" i="24"/>
  <c r="N82" i="24"/>
  <c r="P82" i="24"/>
  <c r="I33" i="27"/>
  <c r="J33" i="27"/>
  <c r="K33" i="27"/>
  <c r="L33" i="27"/>
  <c r="M33" i="27"/>
  <c r="N33" i="27"/>
  <c r="P33" i="27"/>
  <c r="I108" i="28"/>
  <c r="J108" i="28"/>
  <c r="K108" i="28"/>
  <c r="L108" i="28"/>
  <c r="M108" i="28"/>
  <c r="N108" i="28"/>
  <c r="P108" i="28"/>
  <c r="I213" i="29"/>
  <c r="J213" i="29"/>
  <c r="K213" i="29"/>
  <c r="L213" i="29"/>
  <c r="M213" i="29"/>
  <c r="N213" i="29"/>
  <c r="P213" i="29"/>
  <c r="I111" i="30"/>
  <c r="J111" i="30"/>
  <c r="K111" i="30"/>
  <c r="L111" i="30"/>
  <c r="M111" i="30"/>
  <c r="N111" i="30"/>
  <c r="P111" i="30"/>
  <c r="I48" i="32"/>
  <c r="J48" i="32"/>
  <c r="K48" i="32"/>
  <c r="L48" i="32"/>
  <c r="M48" i="32"/>
  <c r="N48" i="32"/>
  <c r="P48" i="32"/>
  <c r="I34" i="33"/>
  <c r="J34" i="33"/>
  <c r="K34" i="33"/>
  <c r="L34" i="33"/>
  <c r="M34" i="33"/>
  <c r="N34" i="33"/>
  <c r="P34" i="33"/>
  <c r="I36" i="34"/>
  <c r="J36" i="34"/>
  <c r="K36" i="34"/>
  <c r="L36" i="34"/>
  <c r="M36" i="34"/>
  <c r="N36" i="34"/>
  <c r="P36" i="34"/>
  <c r="I67" i="26"/>
  <c r="J67" i="26"/>
  <c r="K67" i="26"/>
  <c r="L67" i="26"/>
  <c r="M67" i="26"/>
  <c r="N67" i="26"/>
  <c r="P67" i="26"/>
  <c r="I48" i="35"/>
  <c r="J48" i="35"/>
  <c r="K48" i="35"/>
  <c r="L48" i="35"/>
  <c r="M48" i="35"/>
  <c r="N48" i="35"/>
  <c r="P48" i="35"/>
  <c r="I125" i="36"/>
  <c r="J125" i="36"/>
  <c r="K125" i="36"/>
  <c r="L125" i="36"/>
  <c r="M125" i="36"/>
  <c r="N125" i="36"/>
  <c r="P125" i="36"/>
  <c r="E39" i="47"/>
  <c r="C211" i="8"/>
  <c r="D211" i="8"/>
  <c r="E211" i="8"/>
  <c r="F211" i="8"/>
  <c r="G211" i="8"/>
  <c r="H211" i="8"/>
  <c r="O211" i="8"/>
  <c r="C28" i="2"/>
  <c r="D28" i="2"/>
  <c r="E28" i="2"/>
  <c r="F28" i="2"/>
  <c r="G28" i="2"/>
  <c r="H28" i="2"/>
  <c r="O28" i="2"/>
  <c r="C51" i="7"/>
  <c r="D51" i="7"/>
  <c r="E51" i="7"/>
  <c r="F51" i="7"/>
  <c r="G51" i="7"/>
  <c r="H51" i="7"/>
  <c r="O51" i="7"/>
  <c r="C58" i="13"/>
  <c r="D58" i="13"/>
  <c r="E58" i="13"/>
  <c r="F58" i="13"/>
  <c r="G58" i="13"/>
  <c r="H58" i="13"/>
  <c r="O58" i="13"/>
  <c r="C63" i="11"/>
  <c r="D63" i="11"/>
  <c r="E63" i="11"/>
  <c r="F63" i="11"/>
  <c r="G63" i="11"/>
  <c r="H63" i="11"/>
  <c r="O63" i="11"/>
  <c r="C57" i="12"/>
  <c r="D57" i="12"/>
  <c r="E57" i="12"/>
  <c r="F57" i="12"/>
  <c r="G57" i="12"/>
  <c r="H57" i="12"/>
  <c r="O57" i="12"/>
  <c r="C79" i="14"/>
  <c r="D79" i="14"/>
  <c r="E79" i="14"/>
  <c r="F79" i="14"/>
  <c r="G79" i="14"/>
  <c r="H79" i="14"/>
  <c r="O79" i="14"/>
  <c r="D130" i="16"/>
  <c r="E130" i="16"/>
  <c r="F130" i="16"/>
  <c r="G130" i="16"/>
  <c r="I130" i="16"/>
  <c r="P130" i="16"/>
  <c r="C55" i="23"/>
  <c r="D55" i="23"/>
  <c r="E55" i="23"/>
  <c r="F55" i="23"/>
  <c r="G55" i="23"/>
  <c r="H55" i="23"/>
  <c r="O55" i="23"/>
  <c r="C82" i="24"/>
  <c r="D82" i="24"/>
  <c r="E82" i="24"/>
  <c r="F82" i="24"/>
  <c r="G82" i="24"/>
  <c r="H82" i="24"/>
  <c r="O82" i="24"/>
  <c r="C33" i="27"/>
  <c r="D33" i="27"/>
  <c r="E33" i="27"/>
  <c r="F33" i="27"/>
  <c r="G33" i="27"/>
  <c r="H33" i="27"/>
  <c r="O33" i="27"/>
  <c r="C108" i="28"/>
  <c r="D108" i="28"/>
  <c r="E108" i="28"/>
  <c r="F108" i="28"/>
  <c r="G108" i="28"/>
  <c r="H108" i="28"/>
  <c r="O108" i="28"/>
  <c r="C213" i="29"/>
  <c r="D213" i="29"/>
  <c r="E213" i="29"/>
  <c r="F213" i="29"/>
  <c r="G213" i="29"/>
  <c r="H213" i="29"/>
  <c r="O213" i="29"/>
  <c r="C111" i="30"/>
  <c r="D111" i="30"/>
  <c r="E111" i="30"/>
  <c r="F111" i="30"/>
  <c r="G111" i="30"/>
  <c r="H111" i="30"/>
  <c r="O111" i="30"/>
  <c r="C48" i="32"/>
  <c r="D48" i="32"/>
  <c r="E48" i="32"/>
  <c r="F48" i="32"/>
  <c r="G48" i="32"/>
  <c r="H48" i="32"/>
  <c r="O48" i="32"/>
  <c r="C34" i="33"/>
  <c r="D34" i="33"/>
  <c r="E34" i="33"/>
  <c r="F34" i="33"/>
  <c r="G34" i="33"/>
  <c r="H34" i="33"/>
  <c r="O34" i="33"/>
  <c r="C36" i="34"/>
  <c r="D36" i="34"/>
  <c r="E36" i="34"/>
  <c r="F36" i="34"/>
  <c r="G36" i="34"/>
  <c r="H36" i="34"/>
  <c r="O36" i="34"/>
  <c r="C67" i="26"/>
  <c r="D67" i="26"/>
  <c r="E67" i="26"/>
  <c r="F67" i="26"/>
  <c r="G67" i="26"/>
  <c r="H67" i="26"/>
  <c r="O67" i="26"/>
  <c r="C48" i="35"/>
  <c r="D48" i="35"/>
  <c r="E48" i="35"/>
  <c r="F48" i="35"/>
  <c r="G48" i="35"/>
  <c r="H48" i="35"/>
  <c r="O48" i="35"/>
  <c r="C125" i="36"/>
  <c r="D125" i="36"/>
  <c r="E125" i="36"/>
  <c r="F125" i="36"/>
  <c r="G125" i="36"/>
  <c r="H125" i="36"/>
  <c r="O125" i="36"/>
  <c r="C39" i="47"/>
  <c r="G39" i="47"/>
  <c r="I212" i="8"/>
  <c r="J212" i="8"/>
  <c r="K212" i="8"/>
  <c r="L212" i="8"/>
  <c r="M212" i="8"/>
  <c r="N212" i="8"/>
  <c r="P212" i="8"/>
  <c r="I29" i="2"/>
  <c r="J29" i="2"/>
  <c r="K29" i="2"/>
  <c r="L29" i="2"/>
  <c r="M29" i="2"/>
  <c r="N29" i="2"/>
  <c r="P29" i="2"/>
  <c r="I52" i="7"/>
  <c r="J52" i="7"/>
  <c r="K52" i="7"/>
  <c r="L52" i="7"/>
  <c r="M52" i="7"/>
  <c r="N52" i="7"/>
  <c r="P52" i="7"/>
  <c r="I59" i="13"/>
  <c r="J59" i="13"/>
  <c r="K59" i="13"/>
  <c r="L59" i="13"/>
  <c r="M59" i="13"/>
  <c r="N59" i="13"/>
  <c r="P59" i="13"/>
  <c r="I64" i="11"/>
  <c r="J64" i="11"/>
  <c r="K64" i="11"/>
  <c r="L64" i="11"/>
  <c r="M64" i="11"/>
  <c r="N64" i="11"/>
  <c r="P64" i="11"/>
  <c r="I58" i="12"/>
  <c r="J58" i="12"/>
  <c r="K58" i="12"/>
  <c r="L58" i="12"/>
  <c r="M58" i="12"/>
  <c r="N58" i="12"/>
  <c r="P58" i="12"/>
  <c r="I80" i="14"/>
  <c r="J80" i="14"/>
  <c r="K80" i="14"/>
  <c r="L80" i="14"/>
  <c r="M80" i="14"/>
  <c r="N80" i="14"/>
  <c r="P80" i="14"/>
  <c r="J131" i="16"/>
  <c r="K131" i="16"/>
  <c r="L131" i="16"/>
  <c r="M131" i="16"/>
  <c r="O131" i="16"/>
  <c r="Q131" i="16"/>
  <c r="I56" i="23"/>
  <c r="J56" i="23"/>
  <c r="K56" i="23"/>
  <c r="L56" i="23"/>
  <c r="M56" i="23"/>
  <c r="N56" i="23"/>
  <c r="P56" i="23"/>
  <c r="I83" i="24"/>
  <c r="J83" i="24"/>
  <c r="K83" i="24"/>
  <c r="L83" i="24"/>
  <c r="M83" i="24"/>
  <c r="N83" i="24"/>
  <c r="P83" i="24"/>
  <c r="I34" i="27"/>
  <c r="J34" i="27"/>
  <c r="K34" i="27"/>
  <c r="L34" i="27"/>
  <c r="M34" i="27"/>
  <c r="N34" i="27"/>
  <c r="P34" i="27"/>
  <c r="I109" i="28"/>
  <c r="J109" i="28"/>
  <c r="K109" i="28"/>
  <c r="L109" i="28"/>
  <c r="M109" i="28"/>
  <c r="N109" i="28"/>
  <c r="P109" i="28"/>
  <c r="I214" i="29"/>
  <c r="J214" i="29"/>
  <c r="K214" i="29"/>
  <c r="L214" i="29"/>
  <c r="M214" i="29"/>
  <c r="N214" i="29"/>
  <c r="P214" i="29"/>
  <c r="I112" i="30"/>
  <c r="J112" i="30"/>
  <c r="K112" i="30"/>
  <c r="L112" i="30"/>
  <c r="M112" i="30"/>
  <c r="N112" i="30"/>
  <c r="P112" i="30"/>
  <c r="I49" i="32"/>
  <c r="J49" i="32"/>
  <c r="K49" i="32"/>
  <c r="L49" i="32"/>
  <c r="M49" i="32"/>
  <c r="N49" i="32"/>
  <c r="P49" i="32"/>
  <c r="I35" i="33"/>
  <c r="J35" i="33"/>
  <c r="K35" i="33"/>
  <c r="L35" i="33"/>
  <c r="M35" i="33"/>
  <c r="N35" i="33"/>
  <c r="P35" i="33"/>
  <c r="I37" i="34"/>
  <c r="J37" i="34"/>
  <c r="K37" i="34"/>
  <c r="L37" i="34"/>
  <c r="M37" i="34"/>
  <c r="N37" i="34"/>
  <c r="P37" i="34"/>
  <c r="I68" i="26"/>
  <c r="J68" i="26"/>
  <c r="K68" i="26"/>
  <c r="L68" i="26"/>
  <c r="M68" i="26"/>
  <c r="N68" i="26"/>
  <c r="P68" i="26"/>
  <c r="I49" i="35"/>
  <c r="J49" i="35"/>
  <c r="K49" i="35"/>
  <c r="L49" i="35"/>
  <c r="M49" i="35"/>
  <c r="N49" i="35"/>
  <c r="P49" i="35"/>
  <c r="I126" i="36"/>
  <c r="J126" i="36"/>
  <c r="K126" i="36"/>
  <c r="L126" i="36"/>
  <c r="M126" i="36"/>
  <c r="N126" i="36"/>
  <c r="P126" i="36"/>
  <c r="E40" i="47"/>
  <c r="C212" i="8"/>
  <c r="D212" i="8"/>
  <c r="E212" i="8"/>
  <c r="F212" i="8"/>
  <c r="G212" i="8"/>
  <c r="H212" i="8"/>
  <c r="O212" i="8"/>
  <c r="C29" i="2"/>
  <c r="D29" i="2"/>
  <c r="E29" i="2"/>
  <c r="F29" i="2"/>
  <c r="G29" i="2"/>
  <c r="H29" i="2"/>
  <c r="O29" i="2"/>
  <c r="C52" i="7"/>
  <c r="D52" i="7"/>
  <c r="E52" i="7"/>
  <c r="F52" i="7"/>
  <c r="G52" i="7"/>
  <c r="H52" i="7"/>
  <c r="O52" i="7"/>
  <c r="C59" i="13"/>
  <c r="D59" i="13"/>
  <c r="E59" i="13"/>
  <c r="F59" i="13"/>
  <c r="G59" i="13"/>
  <c r="H59" i="13"/>
  <c r="O59" i="13"/>
  <c r="C64" i="11"/>
  <c r="D64" i="11"/>
  <c r="E64" i="11"/>
  <c r="F64" i="11"/>
  <c r="G64" i="11"/>
  <c r="H64" i="11"/>
  <c r="O64" i="11"/>
  <c r="C58" i="12"/>
  <c r="D58" i="12"/>
  <c r="E58" i="12"/>
  <c r="F58" i="12"/>
  <c r="G58" i="12"/>
  <c r="H58" i="12"/>
  <c r="O58" i="12"/>
  <c r="C80" i="14"/>
  <c r="D80" i="14"/>
  <c r="E80" i="14"/>
  <c r="F80" i="14"/>
  <c r="G80" i="14"/>
  <c r="H80" i="14"/>
  <c r="O80" i="14"/>
  <c r="D131" i="16"/>
  <c r="E131" i="16"/>
  <c r="F131" i="16"/>
  <c r="G131" i="16"/>
  <c r="I131" i="16"/>
  <c r="P131" i="16"/>
  <c r="C56" i="23"/>
  <c r="D56" i="23"/>
  <c r="E56" i="23"/>
  <c r="F56" i="23"/>
  <c r="G56" i="23"/>
  <c r="H56" i="23"/>
  <c r="O56" i="23"/>
  <c r="C83" i="24"/>
  <c r="D83" i="24"/>
  <c r="E83" i="24"/>
  <c r="F83" i="24"/>
  <c r="G83" i="24"/>
  <c r="H83" i="24"/>
  <c r="O83" i="24"/>
  <c r="C34" i="27"/>
  <c r="D34" i="27"/>
  <c r="E34" i="27"/>
  <c r="F34" i="27"/>
  <c r="G34" i="27"/>
  <c r="H34" i="27"/>
  <c r="O34" i="27"/>
  <c r="C109" i="28"/>
  <c r="D109" i="28"/>
  <c r="E109" i="28"/>
  <c r="F109" i="28"/>
  <c r="G109" i="28"/>
  <c r="H109" i="28"/>
  <c r="O109" i="28"/>
  <c r="C214" i="29"/>
  <c r="D214" i="29"/>
  <c r="E214" i="29"/>
  <c r="F214" i="29"/>
  <c r="G214" i="29"/>
  <c r="H214" i="29"/>
  <c r="O214" i="29"/>
  <c r="C112" i="30"/>
  <c r="D112" i="30"/>
  <c r="E112" i="30"/>
  <c r="F112" i="30"/>
  <c r="G112" i="30"/>
  <c r="H112" i="30"/>
  <c r="O112" i="30"/>
  <c r="C49" i="32"/>
  <c r="D49" i="32"/>
  <c r="E49" i="32"/>
  <c r="F49" i="32"/>
  <c r="G49" i="32"/>
  <c r="H49" i="32"/>
  <c r="O49" i="32"/>
  <c r="C35" i="33"/>
  <c r="D35" i="33"/>
  <c r="E35" i="33"/>
  <c r="F35" i="33"/>
  <c r="G35" i="33"/>
  <c r="H35" i="33"/>
  <c r="O35" i="33"/>
  <c r="C37" i="34"/>
  <c r="D37" i="34"/>
  <c r="E37" i="34"/>
  <c r="F37" i="34"/>
  <c r="G37" i="34"/>
  <c r="H37" i="34"/>
  <c r="O37" i="34"/>
  <c r="C68" i="26"/>
  <c r="D68" i="26"/>
  <c r="E68" i="26"/>
  <c r="F68" i="26"/>
  <c r="G68" i="26"/>
  <c r="H68" i="26"/>
  <c r="O68" i="26"/>
  <c r="C49" i="35"/>
  <c r="D49" i="35"/>
  <c r="E49" i="35"/>
  <c r="F49" i="35"/>
  <c r="G49" i="35"/>
  <c r="H49" i="35"/>
  <c r="O49" i="35"/>
  <c r="C126" i="36"/>
  <c r="D126" i="36"/>
  <c r="E126" i="36"/>
  <c r="F126" i="36"/>
  <c r="G126" i="36"/>
  <c r="H126" i="36"/>
  <c r="O126" i="36"/>
  <c r="C40" i="47"/>
  <c r="G40" i="47"/>
  <c r="G41" i="47"/>
  <c r="E41" i="47"/>
  <c r="F41" i="47"/>
  <c r="C41" i="47"/>
  <c r="D41" i="47"/>
  <c r="H40" i="47"/>
  <c r="F40" i="47"/>
  <c r="D40" i="47"/>
  <c r="H39" i="47"/>
  <c r="F39" i="47"/>
  <c r="D39" i="47"/>
  <c r="H38" i="47"/>
  <c r="F38" i="47"/>
  <c r="D38" i="47"/>
  <c r="H37" i="47"/>
  <c r="F37" i="47"/>
  <c r="D37" i="47"/>
  <c r="H36" i="47"/>
  <c r="F36" i="47"/>
  <c r="D36" i="47"/>
  <c r="H35" i="47"/>
  <c r="F35" i="47"/>
  <c r="D35" i="47"/>
  <c r="C220" i="8"/>
  <c r="C25" i="47"/>
  <c r="C221" i="8"/>
  <c r="C26" i="47"/>
  <c r="C222" i="8"/>
  <c r="C27" i="47"/>
  <c r="C223" i="8"/>
  <c r="C28" i="47"/>
  <c r="C224" i="8"/>
  <c r="C29" i="47"/>
  <c r="C30" i="47"/>
  <c r="C35" i="2"/>
  <c r="D25" i="47"/>
  <c r="C36" i="2"/>
  <c r="D26" i="47"/>
  <c r="C37" i="2"/>
  <c r="D27" i="47"/>
  <c r="C38" i="2"/>
  <c r="D28" i="47"/>
  <c r="C39" i="2"/>
  <c r="D29" i="47"/>
  <c r="D30" i="47"/>
  <c r="C59" i="7"/>
  <c r="E25" i="47"/>
  <c r="C60" i="7"/>
  <c r="E26" i="47"/>
  <c r="C61" i="7"/>
  <c r="E27" i="47"/>
  <c r="C62" i="7"/>
  <c r="E28" i="47"/>
  <c r="C63" i="7"/>
  <c r="E29" i="47"/>
  <c r="E30" i="47"/>
  <c r="C66" i="13"/>
  <c r="F25" i="47"/>
  <c r="C67" i="13"/>
  <c r="F26" i="47"/>
  <c r="C68" i="13"/>
  <c r="F27" i="47"/>
  <c r="C69" i="13"/>
  <c r="F28" i="47"/>
  <c r="C70" i="13"/>
  <c r="F29" i="47"/>
  <c r="F30" i="47"/>
  <c r="C71" i="11"/>
  <c r="G25" i="47"/>
  <c r="C72" i="11"/>
  <c r="G26" i="47"/>
  <c r="C73" i="11"/>
  <c r="G27" i="47"/>
  <c r="C74" i="11"/>
  <c r="G28" i="47"/>
  <c r="C75" i="11"/>
  <c r="G29" i="47"/>
  <c r="G30" i="47"/>
  <c r="C66" i="12"/>
  <c r="H25" i="47"/>
  <c r="C67" i="12"/>
  <c r="H26" i="47"/>
  <c r="C68" i="12"/>
  <c r="H27" i="47"/>
  <c r="C69" i="12"/>
  <c r="H28" i="47"/>
  <c r="C70" i="12"/>
  <c r="H29" i="47"/>
  <c r="H30" i="47"/>
  <c r="C87" i="14"/>
  <c r="I25" i="47"/>
  <c r="C88" i="14"/>
  <c r="I26" i="47"/>
  <c r="C89" i="14"/>
  <c r="I27" i="47"/>
  <c r="C90" i="14"/>
  <c r="I28" i="47"/>
  <c r="C91" i="14"/>
  <c r="I29" i="47"/>
  <c r="I30" i="47"/>
  <c r="D137" i="16"/>
  <c r="J25" i="47"/>
  <c r="D138" i="16"/>
  <c r="J26" i="47"/>
  <c r="D139" i="16"/>
  <c r="J27" i="47"/>
  <c r="D140" i="16"/>
  <c r="J28" i="47"/>
  <c r="D141" i="16"/>
  <c r="J29" i="47"/>
  <c r="J30" i="47"/>
  <c r="C63" i="23"/>
  <c r="K25" i="47"/>
  <c r="C64" i="23"/>
  <c r="K26" i="47"/>
  <c r="C65" i="23"/>
  <c r="K27" i="47"/>
  <c r="C66" i="23"/>
  <c r="K28" i="47"/>
  <c r="C67" i="23"/>
  <c r="K29" i="47"/>
  <c r="K30" i="47"/>
  <c r="C90" i="24"/>
  <c r="L25" i="47"/>
  <c r="C91" i="24"/>
  <c r="L26" i="47"/>
  <c r="C92" i="24"/>
  <c r="L27" i="47"/>
  <c r="C93" i="24"/>
  <c r="L28" i="47"/>
  <c r="C94" i="24"/>
  <c r="L29" i="47"/>
  <c r="L30" i="47"/>
  <c r="C75" i="26"/>
  <c r="M25" i="47"/>
  <c r="C76" i="26"/>
  <c r="M26" i="47"/>
  <c r="C77" i="26"/>
  <c r="M27" i="47"/>
  <c r="C78" i="26"/>
  <c r="M28" i="47"/>
  <c r="C79" i="26"/>
  <c r="M29" i="47"/>
  <c r="M30" i="47"/>
  <c r="C41" i="27"/>
  <c r="N25" i="47"/>
  <c r="C42" i="27"/>
  <c r="N26" i="47"/>
  <c r="C43" i="27"/>
  <c r="N27" i="47"/>
  <c r="C44" i="27"/>
  <c r="N28" i="47"/>
  <c r="C45" i="27"/>
  <c r="N29" i="47"/>
  <c r="N30" i="47"/>
  <c r="C116" i="28"/>
  <c r="O25" i="47"/>
  <c r="C117" i="28"/>
  <c r="O26" i="47"/>
  <c r="C118" i="28"/>
  <c r="O27" i="47"/>
  <c r="C119" i="28"/>
  <c r="O28" i="47"/>
  <c r="C120" i="28"/>
  <c r="O29" i="47"/>
  <c r="O30" i="47"/>
  <c r="C221" i="29"/>
  <c r="P25" i="47"/>
  <c r="C222" i="29"/>
  <c r="P26" i="47"/>
  <c r="C223" i="29"/>
  <c r="P27" i="47"/>
  <c r="C224" i="29"/>
  <c r="P28" i="47"/>
  <c r="C225" i="29"/>
  <c r="P29" i="47"/>
  <c r="P30" i="47"/>
  <c r="C119" i="30"/>
  <c r="Q25" i="47"/>
  <c r="C120" i="30"/>
  <c r="Q26" i="47"/>
  <c r="C121" i="30"/>
  <c r="Q27" i="47"/>
  <c r="C122" i="30"/>
  <c r="Q28" i="47"/>
  <c r="C123" i="30"/>
  <c r="Q29" i="47"/>
  <c r="Q30" i="47"/>
  <c r="C56" i="32"/>
  <c r="R25" i="47"/>
  <c r="C57" i="32"/>
  <c r="R26" i="47"/>
  <c r="C58" i="32"/>
  <c r="R27" i="47"/>
  <c r="C59" i="32"/>
  <c r="R28" i="47"/>
  <c r="C60" i="32"/>
  <c r="R29" i="47"/>
  <c r="R30" i="47"/>
  <c r="C42" i="33"/>
  <c r="S25" i="47"/>
  <c r="C43" i="33"/>
  <c r="S26" i="47"/>
  <c r="C44" i="33"/>
  <c r="S27" i="47"/>
  <c r="C45" i="33"/>
  <c r="S28" i="47"/>
  <c r="C46" i="33"/>
  <c r="S29" i="47"/>
  <c r="S30" i="47"/>
  <c r="C44" i="34"/>
  <c r="T25" i="47"/>
  <c r="C45" i="34"/>
  <c r="T26" i="47"/>
  <c r="C46" i="34"/>
  <c r="T27" i="47"/>
  <c r="C47" i="34"/>
  <c r="T28" i="47"/>
  <c r="C48" i="34"/>
  <c r="T29" i="47"/>
  <c r="T30" i="47"/>
  <c r="C56" i="35"/>
  <c r="U25" i="47"/>
  <c r="C57" i="35"/>
  <c r="U26" i="47"/>
  <c r="C58" i="35"/>
  <c r="U27" i="47"/>
  <c r="C59" i="35"/>
  <c r="U28" i="47"/>
  <c r="C60" i="35"/>
  <c r="U29" i="47"/>
  <c r="U30" i="47"/>
  <c r="C133" i="36"/>
  <c r="V25" i="47"/>
  <c r="C134" i="36"/>
  <c r="V26" i="47"/>
  <c r="C135" i="36"/>
  <c r="V27" i="47"/>
  <c r="C136" i="36"/>
  <c r="V28" i="47"/>
  <c r="C137" i="36"/>
  <c r="V29" i="47"/>
  <c r="V30" i="47"/>
  <c r="X30" i="47"/>
  <c r="X29" i="47"/>
  <c r="X28" i="47"/>
  <c r="X27" i="47"/>
  <c r="X26" i="47"/>
  <c r="X25" i="47"/>
  <c r="C4" i="47"/>
  <c r="C5" i="47"/>
  <c r="C6" i="47"/>
  <c r="C7" i="47"/>
  <c r="C8" i="47"/>
  <c r="C10" i="47"/>
  <c r="D8" i="47"/>
  <c r="D7" i="47"/>
  <c r="D6" i="47"/>
  <c r="E6" i="47"/>
  <c r="D5" i="47"/>
  <c r="D4" i="47"/>
  <c r="G88" i="21"/>
  <c r="G87" i="21"/>
  <c r="G86" i="21"/>
  <c r="F88" i="21"/>
  <c r="F87" i="21"/>
  <c r="F86" i="21"/>
  <c r="D89" i="21"/>
  <c r="C89" i="21"/>
  <c r="M83" i="38"/>
  <c r="M82" i="38"/>
  <c r="M81" i="38"/>
  <c r="L83" i="38"/>
  <c r="L82" i="38"/>
  <c r="L81" i="38"/>
  <c r="K83" i="38"/>
  <c r="K82" i="38"/>
  <c r="K81" i="38"/>
  <c r="J83" i="38"/>
  <c r="J82" i="38"/>
  <c r="J81" i="38"/>
  <c r="D84" i="38"/>
  <c r="F84" i="38"/>
  <c r="C84" i="38"/>
  <c r="E84" i="38"/>
  <c r="L55" i="31"/>
  <c r="L29" i="31"/>
  <c r="L9" i="31"/>
  <c r="C61" i="27"/>
  <c r="C136" i="28"/>
  <c r="C139" i="30"/>
  <c r="C76" i="32"/>
  <c r="C62" i="33"/>
  <c r="C64" i="34"/>
  <c r="C54" i="2"/>
  <c r="C78" i="7"/>
  <c r="C85" i="13"/>
  <c r="C90" i="11"/>
  <c r="C85" i="12"/>
  <c r="C84" i="23"/>
  <c r="C96" i="26"/>
  <c r="C57" i="21"/>
  <c r="D61" i="27"/>
  <c r="D136" i="28"/>
  <c r="D139" i="30"/>
  <c r="D76" i="32"/>
  <c r="D62" i="33"/>
  <c r="D64" i="34"/>
  <c r="D54" i="2"/>
  <c r="D78" i="7"/>
  <c r="D85" i="13"/>
  <c r="D90" i="11"/>
  <c r="D85" i="12"/>
  <c r="D84" i="23"/>
  <c r="D96" i="26"/>
  <c r="D57" i="21"/>
  <c r="E61" i="27"/>
  <c r="E136" i="28"/>
  <c r="E139" i="30"/>
  <c r="E76" i="32"/>
  <c r="E62" i="33"/>
  <c r="E64" i="34"/>
  <c r="E54" i="2"/>
  <c r="E78" i="7"/>
  <c r="E85" i="13"/>
  <c r="E90" i="11"/>
  <c r="E85" i="12"/>
  <c r="E84" i="23"/>
  <c r="E96" i="26"/>
  <c r="E57" i="21"/>
  <c r="F61" i="27"/>
  <c r="F136" i="28"/>
  <c r="F139" i="30"/>
  <c r="F76" i="32"/>
  <c r="F62" i="33"/>
  <c r="F64" i="34"/>
  <c r="F54" i="2"/>
  <c r="F78" i="7"/>
  <c r="F85" i="13"/>
  <c r="F90" i="11"/>
  <c r="F85" i="12"/>
  <c r="F84" i="23"/>
  <c r="F96" i="26"/>
  <c r="F57" i="21"/>
  <c r="G61" i="27"/>
  <c r="G136" i="28"/>
  <c r="G139" i="30"/>
  <c r="G76" i="32"/>
  <c r="G62" i="33"/>
  <c r="G64" i="34"/>
  <c r="G85" i="13"/>
  <c r="G90" i="11"/>
  <c r="G84" i="23"/>
  <c r="G96" i="26"/>
  <c r="G57" i="21"/>
  <c r="H61" i="27"/>
  <c r="H136" i="28"/>
  <c r="H139" i="30"/>
  <c r="H76" i="32"/>
  <c r="H62" i="33"/>
  <c r="H64" i="34"/>
  <c r="H54" i="2"/>
  <c r="H78" i="7"/>
  <c r="H85" i="13"/>
  <c r="H90" i="11"/>
  <c r="H85" i="12"/>
  <c r="H84" i="23"/>
  <c r="H96" i="26"/>
  <c r="H57" i="21"/>
  <c r="I61" i="27"/>
  <c r="I136" i="28"/>
  <c r="I139" i="30"/>
  <c r="I76" i="32"/>
  <c r="I62" i="33"/>
  <c r="I64" i="34"/>
  <c r="I54" i="2"/>
  <c r="I78" i="7"/>
  <c r="I85" i="13"/>
  <c r="I90" i="11"/>
  <c r="I85" i="12"/>
  <c r="I84" i="23"/>
  <c r="I96" i="26"/>
  <c r="I57" i="21"/>
  <c r="J61" i="27"/>
  <c r="J136" i="28"/>
  <c r="J139" i="30"/>
  <c r="J76" i="32"/>
  <c r="J62" i="33"/>
  <c r="J64" i="34"/>
  <c r="J54" i="2"/>
  <c r="J78" i="7"/>
  <c r="J85" i="13"/>
  <c r="J90" i="11"/>
  <c r="J85" i="12"/>
  <c r="J84" i="23"/>
  <c r="J96" i="26"/>
  <c r="J57" i="21"/>
  <c r="K61" i="27"/>
  <c r="K136" i="28"/>
  <c r="K139" i="30"/>
  <c r="K76" i="32"/>
  <c r="K62" i="33"/>
  <c r="K64" i="34"/>
  <c r="K54" i="2"/>
  <c r="K78" i="7"/>
  <c r="K85" i="13"/>
  <c r="K90" i="11"/>
  <c r="K85" i="12"/>
  <c r="K84" i="23"/>
  <c r="K96" i="26"/>
  <c r="K57" i="21"/>
  <c r="L61" i="27"/>
  <c r="L136" i="28"/>
  <c r="L139" i="30"/>
  <c r="L76" i="32"/>
  <c r="L62" i="33"/>
  <c r="L64" i="34"/>
  <c r="L54" i="2"/>
  <c r="L78" i="7"/>
  <c r="L85" i="13"/>
  <c r="L90" i="11"/>
  <c r="L85" i="12"/>
  <c r="L84" i="23"/>
  <c r="L96" i="26"/>
  <c r="L57" i="21"/>
  <c r="M61" i="27"/>
  <c r="M136" i="28"/>
  <c r="M139" i="30"/>
  <c r="M76" i="32"/>
  <c r="M62" i="33"/>
  <c r="M64" i="34"/>
  <c r="M78" i="7"/>
  <c r="M85" i="13"/>
  <c r="M90" i="11"/>
  <c r="M84" i="23"/>
  <c r="M96" i="26"/>
  <c r="M57" i="21"/>
  <c r="N61" i="27"/>
  <c r="N136" i="28"/>
  <c r="N139" i="30"/>
  <c r="N76" i="32"/>
  <c r="N62" i="33"/>
  <c r="N64" i="34"/>
  <c r="N54" i="2"/>
  <c r="N78" i="7"/>
  <c r="N85" i="13"/>
  <c r="N90" i="11"/>
  <c r="N85" i="12"/>
  <c r="N84" i="23"/>
  <c r="N96" i="26"/>
  <c r="N57" i="21"/>
  <c r="O57" i="21"/>
  <c r="C59" i="27"/>
  <c r="C134" i="28"/>
  <c r="C137" i="30"/>
  <c r="C74" i="32"/>
  <c r="C60" i="33"/>
  <c r="C62" i="34"/>
  <c r="C52" i="2"/>
  <c r="C76" i="7"/>
  <c r="C83" i="13"/>
  <c r="C88" i="11"/>
  <c r="C83" i="12"/>
  <c r="C82" i="23"/>
  <c r="C94" i="26"/>
  <c r="C55" i="21"/>
  <c r="D59" i="27"/>
  <c r="D134" i="28"/>
  <c r="D137" i="30"/>
  <c r="D74" i="32"/>
  <c r="D60" i="33"/>
  <c r="D62" i="34"/>
  <c r="D52" i="2"/>
  <c r="D76" i="7"/>
  <c r="D83" i="13"/>
  <c r="D88" i="11"/>
  <c r="D83" i="12"/>
  <c r="D82" i="23"/>
  <c r="D94" i="26"/>
  <c r="D55" i="21"/>
  <c r="E59" i="27"/>
  <c r="E134" i="28"/>
  <c r="E137" i="30"/>
  <c r="E74" i="32"/>
  <c r="E60" i="33"/>
  <c r="E62" i="34"/>
  <c r="E52" i="2"/>
  <c r="E76" i="7"/>
  <c r="E83" i="13"/>
  <c r="E88" i="11"/>
  <c r="E83" i="12"/>
  <c r="E82" i="23"/>
  <c r="E94" i="26"/>
  <c r="E55" i="21"/>
  <c r="F59" i="27"/>
  <c r="F134" i="28"/>
  <c r="F137" i="30"/>
  <c r="F74" i="32"/>
  <c r="F60" i="33"/>
  <c r="F62" i="34"/>
  <c r="F52" i="2"/>
  <c r="F76" i="7"/>
  <c r="F83" i="13"/>
  <c r="F88" i="11"/>
  <c r="F83" i="12"/>
  <c r="F82" i="23"/>
  <c r="F94" i="26"/>
  <c r="F55" i="21"/>
  <c r="G59" i="27"/>
  <c r="G134" i="28"/>
  <c r="G137" i="30"/>
  <c r="G74" i="32"/>
  <c r="G60" i="33"/>
  <c r="G62" i="34"/>
  <c r="G83" i="13"/>
  <c r="G88" i="11"/>
  <c r="G82" i="23"/>
  <c r="G94" i="26"/>
  <c r="G55" i="21"/>
  <c r="H59" i="27"/>
  <c r="H134" i="28"/>
  <c r="H137" i="30"/>
  <c r="H74" i="32"/>
  <c r="H60" i="33"/>
  <c r="H62" i="34"/>
  <c r="H52" i="2"/>
  <c r="H76" i="7"/>
  <c r="H83" i="13"/>
  <c r="H88" i="11"/>
  <c r="H83" i="12"/>
  <c r="H82" i="23"/>
  <c r="H94" i="26"/>
  <c r="H55" i="21"/>
  <c r="I59" i="27"/>
  <c r="I134" i="28"/>
  <c r="I137" i="30"/>
  <c r="I74" i="32"/>
  <c r="I60" i="33"/>
  <c r="I62" i="34"/>
  <c r="I52" i="2"/>
  <c r="I76" i="7"/>
  <c r="I83" i="13"/>
  <c r="I88" i="11"/>
  <c r="I83" i="12"/>
  <c r="I82" i="23"/>
  <c r="I94" i="26"/>
  <c r="I55" i="21"/>
  <c r="J59" i="27"/>
  <c r="J134" i="28"/>
  <c r="J137" i="30"/>
  <c r="J74" i="32"/>
  <c r="J60" i="33"/>
  <c r="J62" i="34"/>
  <c r="J52" i="2"/>
  <c r="J76" i="7"/>
  <c r="J83" i="13"/>
  <c r="J88" i="11"/>
  <c r="J83" i="12"/>
  <c r="J82" i="23"/>
  <c r="J94" i="26"/>
  <c r="J55" i="21"/>
  <c r="K59" i="27"/>
  <c r="K134" i="28"/>
  <c r="K137" i="30"/>
  <c r="K74" i="32"/>
  <c r="K60" i="33"/>
  <c r="K62" i="34"/>
  <c r="K52" i="2"/>
  <c r="K76" i="7"/>
  <c r="K83" i="13"/>
  <c r="K88" i="11"/>
  <c r="K83" i="12"/>
  <c r="K82" i="23"/>
  <c r="K94" i="26"/>
  <c r="K55" i="21"/>
  <c r="L59" i="27"/>
  <c r="L134" i="28"/>
  <c r="L137" i="30"/>
  <c r="L74" i="32"/>
  <c r="L60" i="33"/>
  <c r="L62" i="34"/>
  <c r="L52" i="2"/>
  <c r="L76" i="7"/>
  <c r="L83" i="13"/>
  <c r="L88" i="11"/>
  <c r="L83" i="12"/>
  <c r="L82" i="23"/>
  <c r="L94" i="26"/>
  <c r="L55" i="21"/>
  <c r="M59" i="27"/>
  <c r="M134" i="28"/>
  <c r="M137" i="30"/>
  <c r="M74" i="32"/>
  <c r="M60" i="33"/>
  <c r="M62" i="34"/>
  <c r="M76" i="7"/>
  <c r="M83" i="13"/>
  <c r="M88" i="11"/>
  <c r="M82" i="23"/>
  <c r="M94" i="26"/>
  <c r="M55" i="21"/>
  <c r="N59" i="27"/>
  <c r="N134" i="28"/>
  <c r="N137" i="30"/>
  <c r="N74" i="32"/>
  <c r="N60" i="33"/>
  <c r="N62" i="34"/>
  <c r="N52" i="2"/>
  <c r="N76" i="7"/>
  <c r="N83" i="13"/>
  <c r="N88" i="11"/>
  <c r="N83" i="12"/>
  <c r="N82" i="23"/>
  <c r="N94" i="26"/>
  <c r="N55" i="21"/>
  <c r="O55" i="21"/>
  <c r="C57" i="27"/>
  <c r="C132" i="28"/>
  <c r="C135" i="30"/>
  <c r="C72" i="32"/>
  <c r="C58" i="33"/>
  <c r="C60" i="34"/>
  <c r="C50" i="2"/>
  <c r="C74" i="7"/>
  <c r="C81" i="13"/>
  <c r="C86" i="11"/>
  <c r="C81" i="12"/>
  <c r="C80" i="23"/>
  <c r="C92" i="26"/>
  <c r="C53" i="21"/>
  <c r="D57" i="27"/>
  <c r="D132" i="28"/>
  <c r="D135" i="30"/>
  <c r="D72" i="32"/>
  <c r="D58" i="33"/>
  <c r="D60" i="34"/>
  <c r="D50" i="2"/>
  <c r="D74" i="7"/>
  <c r="D81" i="13"/>
  <c r="D86" i="11"/>
  <c r="D81" i="12"/>
  <c r="D80" i="23"/>
  <c r="D92" i="26"/>
  <c r="D53" i="21"/>
  <c r="E57" i="27"/>
  <c r="E132" i="28"/>
  <c r="E135" i="30"/>
  <c r="E72" i="32"/>
  <c r="E58" i="33"/>
  <c r="E60" i="34"/>
  <c r="E50" i="2"/>
  <c r="E74" i="7"/>
  <c r="E81" i="13"/>
  <c r="E86" i="11"/>
  <c r="E81" i="12"/>
  <c r="E80" i="23"/>
  <c r="E92" i="26"/>
  <c r="E53" i="21"/>
  <c r="F57" i="27"/>
  <c r="F132" i="28"/>
  <c r="F135" i="30"/>
  <c r="F72" i="32"/>
  <c r="F58" i="33"/>
  <c r="F60" i="34"/>
  <c r="F50" i="2"/>
  <c r="F74" i="7"/>
  <c r="F81" i="13"/>
  <c r="F86" i="11"/>
  <c r="F81" i="12"/>
  <c r="F80" i="23"/>
  <c r="F92" i="26"/>
  <c r="F53" i="21"/>
  <c r="G57" i="27"/>
  <c r="G132" i="28"/>
  <c r="G135" i="30"/>
  <c r="G72" i="32"/>
  <c r="G58" i="33"/>
  <c r="G60" i="34"/>
  <c r="G81" i="13"/>
  <c r="G86" i="11"/>
  <c r="G80" i="23"/>
  <c r="G92" i="26"/>
  <c r="G53" i="21"/>
  <c r="H57" i="27"/>
  <c r="H132" i="28"/>
  <c r="H135" i="30"/>
  <c r="H72" i="32"/>
  <c r="H58" i="33"/>
  <c r="H60" i="34"/>
  <c r="H50" i="2"/>
  <c r="H74" i="7"/>
  <c r="H81" i="13"/>
  <c r="H86" i="11"/>
  <c r="H81" i="12"/>
  <c r="H80" i="23"/>
  <c r="H92" i="26"/>
  <c r="H53" i="21"/>
  <c r="I57" i="27"/>
  <c r="I132" i="28"/>
  <c r="I135" i="30"/>
  <c r="I72" i="32"/>
  <c r="I58" i="33"/>
  <c r="I60" i="34"/>
  <c r="I50" i="2"/>
  <c r="I74" i="7"/>
  <c r="I81" i="13"/>
  <c r="I86" i="11"/>
  <c r="I81" i="12"/>
  <c r="I80" i="23"/>
  <c r="I92" i="26"/>
  <c r="I53" i="21"/>
  <c r="J57" i="27"/>
  <c r="J132" i="28"/>
  <c r="J135" i="30"/>
  <c r="J72" i="32"/>
  <c r="J58" i="33"/>
  <c r="J60" i="34"/>
  <c r="J50" i="2"/>
  <c r="J74" i="7"/>
  <c r="J81" i="13"/>
  <c r="J86" i="11"/>
  <c r="J81" i="12"/>
  <c r="J80" i="23"/>
  <c r="J92" i="26"/>
  <c r="J53" i="21"/>
  <c r="K57" i="27"/>
  <c r="K132" i="28"/>
  <c r="K135" i="30"/>
  <c r="K72" i="32"/>
  <c r="K58" i="33"/>
  <c r="K60" i="34"/>
  <c r="K50" i="2"/>
  <c r="K74" i="7"/>
  <c r="K81" i="13"/>
  <c r="K86" i="11"/>
  <c r="K81" i="12"/>
  <c r="K80" i="23"/>
  <c r="K92" i="26"/>
  <c r="K53" i="21"/>
  <c r="L57" i="27"/>
  <c r="L132" i="28"/>
  <c r="L135" i="30"/>
  <c r="L72" i="32"/>
  <c r="L58" i="33"/>
  <c r="L60" i="34"/>
  <c r="L50" i="2"/>
  <c r="L74" i="7"/>
  <c r="L81" i="13"/>
  <c r="L86" i="11"/>
  <c r="L81" i="12"/>
  <c r="L80" i="23"/>
  <c r="L92" i="26"/>
  <c r="L53" i="21"/>
  <c r="M57" i="27"/>
  <c r="M132" i="28"/>
  <c r="M135" i="30"/>
  <c r="M72" i="32"/>
  <c r="M58" i="33"/>
  <c r="M60" i="34"/>
  <c r="M74" i="7"/>
  <c r="M81" i="13"/>
  <c r="M86" i="11"/>
  <c r="M80" i="23"/>
  <c r="M92" i="26"/>
  <c r="M53" i="21"/>
  <c r="N57" i="27"/>
  <c r="N132" i="28"/>
  <c r="N135" i="30"/>
  <c r="N72" i="32"/>
  <c r="N58" i="33"/>
  <c r="N60" i="34"/>
  <c r="N50" i="2"/>
  <c r="N74" i="7"/>
  <c r="N81" i="13"/>
  <c r="N86" i="11"/>
  <c r="N81" i="12"/>
  <c r="N80" i="23"/>
  <c r="N92" i="26"/>
  <c r="N53" i="21"/>
  <c r="O53" i="21"/>
  <c r="C55" i="27"/>
  <c r="C130" i="28"/>
  <c r="C133" i="30"/>
  <c r="C70" i="32"/>
  <c r="C56" i="33"/>
  <c r="C58" i="34"/>
  <c r="C48" i="2"/>
  <c r="C72" i="7"/>
  <c r="C79" i="13"/>
  <c r="C84" i="11"/>
  <c r="C79" i="12"/>
  <c r="C78" i="23"/>
  <c r="C90" i="26"/>
  <c r="C51" i="21"/>
  <c r="D55" i="27"/>
  <c r="D130" i="28"/>
  <c r="D133" i="30"/>
  <c r="D70" i="32"/>
  <c r="D56" i="33"/>
  <c r="D58" i="34"/>
  <c r="D48" i="2"/>
  <c r="D72" i="7"/>
  <c r="D79" i="13"/>
  <c r="D84" i="11"/>
  <c r="D79" i="12"/>
  <c r="D78" i="23"/>
  <c r="D90" i="26"/>
  <c r="D51" i="21"/>
  <c r="E55" i="27"/>
  <c r="E130" i="28"/>
  <c r="E133" i="30"/>
  <c r="E70" i="32"/>
  <c r="E56" i="33"/>
  <c r="E58" i="34"/>
  <c r="E48" i="2"/>
  <c r="E72" i="7"/>
  <c r="E79" i="13"/>
  <c r="E84" i="11"/>
  <c r="E79" i="12"/>
  <c r="E78" i="23"/>
  <c r="E90" i="26"/>
  <c r="E51" i="21"/>
  <c r="F55" i="27"/>
  <c r="F130" i="28"/>
  <c r="F133" i="30"/>
  <c r="F70" i="32"/>
  <c r="F56" i="33"/>
  <c r="F58" i="34"/>
  <c r="F48" i="2"/>
  <c r="F72" i="7"/>
  <c r="F79" i="13"/>
  <c r="F84" i="11"/>
  <c r="F79" i="12"/>
  <c r="F78" i="23"/>
  <c r="F90" i="26"/>
  <c r="F51" i="21"/>
  <c r="G55" i="27"/>
  <c r="G130" i="28"/>
  <c r="G133" i="30"/>
  <c r="G70" i="32"/>
  <c r="G56" i="33"/>
  <c r="G58" i="34"/>
  <c r="G79" i="13"/>
  <c r="G78" i="23"/>
  <c r="G90" i="26"/>
  <c r="G51" i="21"/>
  <c r="H55" i="27"/>
  <c r="H130" i="28"/>
  <c r="H133" i="30"/>
  <c r="H70" i="32"/>
  <c r="H56" i="33"/>
  <c r="H58" i="34"/>
  <c r="H48" i="2"/>
  <c r="H72" i="7"/>
  <c r="H79" i="13"/>
  <c r="H84" i="11"/>
  <c r="H79" i="12"/>
  <c r="H78" i="23"/>
  <c r="H90" i="26"/>
  <c r="H51" i="21"/>
  <c r="I55" i="27"/>
  <c r="I130" i="28"/>
  <c r="I133" i="30"/>
  <c r="I70" i="32"/>
  <c r="I56" i="33"/>
  <c r="I58" i="34"/>
  <c r="I48" i="2"/>
  <c r="I72" i="7"/>
  <c r="I79" i="13"/>
  <c r="I84" i="11"/>
  <c r="I79" i="12"/>
  <c r="I78" i="23"/>
  <c r="I90" i="26"/>
  <c r="I51" i="21"/>
  <c r="J55" i="27"/>
  <c r="J130" i="28"/>
  <c r="J133" i="30"/>
  <c r="J70" i="32"/>
  <c r="J56" i="33"/>
  <c r="J58" i="34"/>
  <c r="J48" i="2"/>
  <c r="J72" i="7"/>
  <c r="J79" i="13"/>
  <c r="J84" i="11"/>
  <c r="J79" i="12"/>
  <c r="J78" i="23"/>
  <c r="J90" i="26"/>
  <c r="J51" i="21"/>
  <c r="K55" i="27"/>
  <c r="K130" i="28"/>
  <c r="K133" i="30"/>
  <c r="K70" i="32"/>
  <c r="K56" i="33"/>
  <c r="K58" i="34"/>
  <c r="K48" i="2"/>
  <c r="K72" i="7"/>
  <c r="K79" i="13"/>
  <c r="K84" i="11"/>
  <c r="K79" i="12"/>
  <c r="K78" i="23"/>
  <c r="K90" i="26"/>
  <c r="K51" i="21"/>
  <c r="L55" i="27"/>
  <c r="L130" i="28"/>
  <c r="L133" i="30"/>
  <c r="L70" i="32"/>
  <c r="L56" i="33"/>
  <c r="L58" i="34"/>
  <c r="L48" i="2"/>
  <c r="L72" i="7"/>
  <c r="L79" i="13"/>
  <c r="L84" i="11"/>
  <c r="L79" i="12"/>
  <c r="L78" i="23"/>
  <c r="L90" i="26"/>
  <c r="L51" i="21"/>
  <c r="M55" i="27"/>
  <c r="M130" i="28"/>
  <c r="M133" i="30"/>
  <c r="M70" i="32"/>
  <c r="M56" i="33"/>
  <c r="M58" i="34"/>
  <c r="M72" i="7"/>
  <c r="M79" i="13"/>
  <c r="M78" i="23"/>
  <c r="M90" i="26"/>
  <c r="M51" i="21"/>
  <c r="N55" i="27"/>
  <c r="N130" i="28"/>
  <c r="N133" i="30"/>
  <c r="N70" i="32"/>
  <c r="N56" i="33"/>
  <c r="N58" i="34"/>
  <c r="N48" i="2"/>
  <c r="N72" i="7"/>
  <c r="N79" i="13"/>
  <c r="N84" i="11"/>
  <c r="N79" i="12"/>
  <c r="N78" i="23"/>
  <c r="N90" i="26"/>
  <c r="N51" i="21"/>
  <c r="O51" i="21"/>
  <c r="C53" i="27"/>
  <c r="C128" i="28"/>
  <c r="C131" i="30"/>
  <c r="C68" i="32"/>
  <c r="C54" i="33"/>
  <c r="C56" i="34"/>
  <c r="C46" i="2"/>
  <c r="C70" i="7"/>
  <c r="C77" i="13"/>
  <c r="C82" i="11"/>
  <c r="C77" i="12"/>
  <c r="C76" i="23"/>
  <c r="C88" i="26"/>
  <c r="C49" i="21"/>
  <c r="D53" i="27"/>
  <c r="D128" i="28"/>
  <c r="D131" i="30"/>
  <c r="D68" i="32"/>
  <c r="D54" i="33"/>
  <c r="D56" i="34"/>
  <c r="D46" i="2"/>
  <c r="D70" i="7"/>
  <c r="D77" i="13"/>
  <c r="D82" i="11"/>
  <c r="D77" i="12"/>
  <c r="D76" i="23"/>
  <c r="D88" i="26"/>
  <c r="D49" i="21"/>
  <c r="E53" i="27"/>
  <c r="E128" i="28"/>
  <c r="E131" i="30"/>
  <c r="E68" i="32"/>
  <c r="E54" i="33"/>
  <c r="E56" i="34"/>
  <c r="E46" i="2"/>
  <c r="E70" i="7"/>
  <c r="E77" i="13"/>
  <c r="E82" i="11"/>
  <c r="E77" i="12"/>
  <c r="E76" i="23"/>
  <c r="E88" i="26"/>
  <c r="E49" i="21"/>
  <c r="F53" i="27"/>
  <c r="F128" i="28"/>
  <c r="F131" i="30"/>
  <c r="F68" i="32"/>
  <c r="F54" i="33"/>
  <c r="F56" i="34"/>
  <c r="F46" i="2"/>
  <c r="F70" i="7"/>
  <c r="F77" i="13"/>
  <c r="F82" i="11"/>
  <c r="F77" i="12"/>
  <c r="F76" i="23"/>
  <c r="F88" i="26"/>
  <c r="F49" i="21"/>
  <c r="G53" i="27"/>
  <c r="G128" i="28"/>
  <c r="G131" i="30"/>
  <c r="G68" i="32"/>
  <c r="G54" i="33"/>
  <c r="G56" i="34"/>
  <c r="G77" i="13"/>
  <c r="G76" i="23"/>
  <c r="G88" i="26"/>
  <c r="G49" i="21"/>
  <c r="H53" i="27"/>
  <c r="H128" i="28"/>
  <c r="H131" i="30"/>
  <c r="H68" i="32"/>
  <c r="H54" i="33"/>
  <c r="H56" i="34"/>
  <c r="H46" i="2"/>
  <c r="H70" i="7"/>
  <c r="H77" i="13"/>
  <c r="H82" i="11"/>
  <c r="H77" i="12"/>
  <c r="H76" i="23"/>
  <c r="H88" i="26"/>
  <c r="H49" i="21"/>
  <c r="I53" i="27"/>
  <c r="I128" i="28"/>
  <c r="I131" i="30"/>
  <c r="I68" i="32"/>
  <c r="I54" i="33"/>
  <c r="I56" i="34"/>
  <c r="I46" i="2"/>
  <c r="I70" i="7"/>
  <c r="I77" i="13"/>
  <c r="I82" i="11"/>
  <c r="I77" i="12"/>
  <c r="I76" i="23"/>
  <c r="I88" i="26"/>
  <c r="I49" i="21"/>
  <c r="J53" i="27"/>
  <c r="J128" i="28"/>
  <c r="J131" i="30"/>
  <c r="J68" i="32"/>
  <c r="J54" i="33"/>
  <c r="J56" i="34"/>
  <c r="J46" i="2"/>
  <c r="J70" i="7"/>
  <c r="J77" i="13"/>
  <c r="J82" i="11"/>
  <c r="J77" i="12"/>
  <c r="J76" i="23"/>
  <c r="J88" i="26"/>
  <c r="J49" i="21"/>
  <c r="K53" i="27"/>
  <c r="K128" i="28"/>
  <c r="K131" i="30"/>
  <c r="K68" i="32"/>
  <c r="K54" i="33"/>
  <c r="K56" i="34"/>
  <c r="K46" i="2"/>
  <c r="K70" i="7"/>
  <c r="K77" i="13"/>
  <c r="K82" i="11"/>
  <c r="K77" i="12"/>
  <c r="K76" i="23"/>
  <c r="K88" i="26"/>
  <c r="K49" i="21"/>
  <c r="L53" i="27"/>
  <c r="L128" i="28"/>
  <c r="L131" i="30"/>
  <c r="L68" i="32"/>
  <c r="L54" i="33"/>
  <c r="L56" i="34"/>
  <c r="L46" i="2"/>
  <c r="L70" i="7"/>
  <c r="L77" i="13"/>
  <c r="L82" i="11"/>
  <c r="L77" i="12"/>
  <c r="L76" i="23"/>
  <c r="L88" i="26"/>
  <c r="L49" i="21"/>
  <c r="M53" i="27"/>
  <c r="M128" i="28"/>
  <c r="M131" i="30"/>
  <c r="M68" i="32"/>
  <c r="M54" i="33"/>
  <c r="M56" i="34"/>
  <c r="M76" i="23"/>
  <c r="M88" i="26"/>
  <c r="M49" i="21"/>
  <c r="N53" i="27"/>
  <c r="N128" i="28"/>
  <c r="N131" i="30"/>
  <c r="N68" i="32"/>
  <c r="N54" i="33"/>
  <c r="N56" i="34"/>
  <c r="N46" i="2"/>
  <c r="N70" i="7"/>
  <c r="N77" i="13"/>
  <c r="N82" i="11"/>
  <c r="N77" i="12"/>
  <c r="N76" i="23"/>
  <c r="N88" i="26"/>
  <c r="N49" i="21"/>
  <c r="O49" i="21"/>
  <c r="I29" i="21"/>
  <c r="J29" i="21"/>
  <c r="N29" i="21"/>
  <c r="O29" i="21"/>
  <c r="P29" i="21"/>
  <c r="Q29" i="21"/>
  <c r="R29" i="21"/>
  <c r="S29" i="21"/>
  <c r="T29" i="21"/>
  <c r="U29" i="21"/>
  <c r="V29" i="21"/>
  <c r="L29" i="21"/>
  <c r="C29" i="21"/>
  <c r="D29" i="21"/>
  <c r="E29" i="21"/>
  <c r="F29" i="21"/>
  <c r="G29" i="21"/>
  <c r="H29" i="21"/>
  <c r="K29" i="21"/>
  <c r="M29" i="21"/>
  <c r="X29" i="21"/>
  <c r="I28" i="21"/>
  <c r="J28" i="21"/>
  <c r="N28" i="21"/>
  <c r="O28" i="21"/>
  <c r="P28" i="21"/>
  <c r="Q28" i="21"/>
  <c r="R28" i="21"/>
  <c r="S28" i="21"/>
  <c r="T28" i="21"/>
  <c r="U28" i="21"/>
  <c r="V28" i="21"/>
  <c r="L28" i="21"/>
  <c r="C28" i="21"/>
  <c r="D28" i="21"/>
  <c r="E28" i="21"/>
  <c r="F28" i="21"/>
  <c r="G28" i="21"/>
  <c r="H28" i="21"/>
  <c r="K28" i="21"/>
  <c r="M28" i="21"/>
  <c r="X28" i="21"/>
  <c r="I27" i="21"/>
  <c r="J27" i="21"/>
  <c r="N27" i="21"/>
  <c r="O27" i="21"/>
  <c r="P27" i="21"/>
  <c r="Q27" i="21"/>
  <c r="R27" i="21"/>
  <c r="S27" i="21"/>
  <c r="T27" i="21"/>
  <c r="U27" i="21"/>
  <c r="V27" i="21"/>
  <c r="L27" i="21"/>
  <c r="C27" i="21"/>
  <c r="D27" i="21"/>
  <c r="E27" i="21"/>
  <c r="F27" i="21"/>
  <c r="G27" i="21"/>
  <c r="H27" i="21"/>
  <c r="K27" i="21"/>
  <c r="M27" i="21"/>
  <c r="X27" i="21"/>
  <c r="I26" i="21"/>
  <c r="J26" i="21"/>
  <c r="N26" i="21"/>
  <c r="O26" i="21"/>
  <c r="P26" i="21"/>
  <c r="Q26" i="21"/>
  <c r="R26" i="21"/>
  <c r="S26" i="21"/>
  <c r="T26" i="21"/>
  <c r="U26" i="21"/>
  <c r="V26" i="21"/>
  <c r="L26" i="21"/>
  <c r="C26" i="21"/>
  <c r="D26" i="21"/>
  <c r="E26" i="21"/>
  <c r="F26" i="21"/>
  <c r="G26" i="21"/>
  <c r="H26" i="21"/>
  <c r="K26" i="21"/>
  <c r="M26" i="21"/>
  <c r="X26" i="21"/>
  <c r="I25" i="21"/>
  <c r="N25" i="21"/>
  <c r="O25" i="21"/>
  <c r="P25" i="21"/>
  <c r="Q25" i="21"/>
  <c r="R25" i="21"/>
  <c r="S25" i="21"/>
  <c r="T25" i="21"/>
  <c r="U25" i="21"/>
  <c r="V25" i="21"/>
  <c r="L25" i="21"/>
  <c r="C25" i="21"/>
  <c r="D25" i="21"/>
  <c r="E25" i="21"/>
  <c r="F25" i="21"/>
  <c r="G25" i="21"/>
  <c r="H25" i="21"/>
  <c r="J25" i="21"/>
  <c r="K25" i="21"/>
  <c r="M25" i="21"/>
  <c r="X25" i="21"/>
  <c r="C25" i="33"/>
  <c r="D25" i="33"/>
  <c r="E25" i="33"/>
  <c r="F25" i="33"/>
  <c r="G25" i="33"/>
  <c r="H25" i="33"/>
  <c r="H26" i="33"/>
  <c r="I2" i="22"/>
  <c r="I25" i="33"/>
  <c r="J25" i="33"/>
  <c r="K25" i="33"/>
  <c r="L25" i="33"/>
  <c r="M25" i="33"/>
  <c r="N25" i="33"/>
  <c r="N26" i="33"/>
  <c r="K2" i="22"/>
  <c r="M2" i="22"/>
  <c r="C48" i="12"/>
  <c r="D48" i="12"/>
  <c r="E48" i="12"/>
  <c r="F48" i="12"/>
  <c r="G48" i="12"/>
  <c r="H48" i="12"/>
  <c r="H49" i="12"/>
  <c r="I3" i="22"/>
  <c r="I48" i="12"/>
  <c r="J48" i="12"/>
  <c r="K48" i="12"/>
  <c r="L48" i="12"/>
  <c r="M48" i="12"/>
  <c r="N48" i="12"/>
  <c r="N49" i="12"/>
  <c r="K3" i="22"/>
  <c r="M3" i="22"/>
  <c r="C54" i="11"/>
  <c r="D54" i="11"/>
  <c r="E54" i="11"/>
  <c r="F54" i="11"/>
  <c r="G54" i="11"/>
  <c r="H54" i="11"/>
  <c r="H55" i="11"/>
  <c r="I4" i="22"/>
  <c r="I54" i="11"/>
  <c r="J54" i="11"/>
  <c r="K54" i="11"/>
  <c r="L54" i="11"/>
  <c r="M54" i="11"/>
  <c r="N54" i="11"/>
  <c r="N55" i="11"/>
  <c r="K4" i="22"/>
  <c r="M4" i="22"/>
  <c r="C39" i="35"/>
  <c r="D39" i="35"/>
  <c r="E39" i="35"/>
  <c r="F39" i="35"/>
  <c r="G39" i="35"/>
  <c r="H39" i="35"/>
  <c r="H40" i="35"/>
  <c r="I5" i="22"/>
  <c r="I39" i="35"/>
  <c r="J39" i="35"/>
  <c r="K39" i="35"/>
  <c r="L39" i="35"/>
  <c r="M39" i="35"/>
  <c r="N39" i="35"/>
  <c r="N40" i="35"/>
  <c r="K5" i="22"/>
  <c r="M5" i="22"/>
  <c r="C42" i="7"/>
  <c r="D42" i="7"/>
  <c r="E42" i="7"/>
  <c r="F42" i="7"/>
  <c r="G42" i="7"/>
  <c r="H42" i="7"/>
  <c r="H43" i="7"/>
  <c r="I6" i="22"/>
  <c r="I42" i="7"/>
  <c r="J42" i="7"/>
  <c r="K42" i="7"/>
  <c r="L42" i="7"/>
  <c r="M42" i="7"/>
  <c r="N42" i="7"/>
  <c r="N43" i="7"/>
  <c r="K6" i="22"/>
  <c r="M6" i="22"/>
  <c r="C204" i="29"/>
  <c r="D204" i="29"/>
  <c r="E204" i="29"/>
  <c r="F204" i="29"/>
  <c r="G204" i="29"/>
  <c r="H204" i="29"/>
  <c r="H205" i="29"/>
  <c r="I7" i="22"/>
  <c r="I204" i="29"/>
  <c r="J204" i="29"/>
  <c r="K204" i="29"/>
  <c r="L204" i="29"/>
  <c r="M204" i="29"/>
  <c r="N204" i="29"/>
  <c r="N205" i="29"/>
  <c r="K7" i="22"/>
  <c r="M7" i="22"/>
  <c r="C27" i="34"/>
  <c r="D27" i="34"/>
  <c r="E27" i="34"/>
  <c r="F27" i="34"/>
  <c r="G27" i="34"/>
  <c r="H27" i="34"/>
  <c r="H28" i="34"/>
  <c r="I8" i="22"/>
  <c r="I27" i="34"/>
  <c r="J27" i="34"/>
  <c r="K27" i="34"/>
  <c r="L27" i="34"/>
  <c r="M27" i="34"/>
  <c r="N27" i="34"/>
  <c r="N28" i="34"/>
  <c r="K8" i="22"/>
  <c r="M8" i="22"/>
  <c r="C39" i="32"/>
  <c r="D39" i="32"/>
  <c r="E39" i="32"/>
  <c r="F39" i="32"/>
  <c r="G39" i="32"/>
  <c r="H39" i="32"/>
  <c r="H40" i="32"/>
  <c r="I9" i="22"/>
  <c r="I39" i="32"/>
  <c r="J39" i="32"/>
  <c r="K39" i="32"/>
  <c r="L39" i="32"/>
  <c r="M39" i="32"/>
  <c r="N39" i="32"/>
  <c r="N40" i="32"/>
  <c r="K9" i="22"/>
  <c r="M9" i="22"/>
  <c r="C46" i="23"/>
  <c r="D46" i="23"/>
  <c r="E46" i="23"/>
  <c r="F46" i="23"/>
  <c r="G46" i="23"/>
  <c r="H46" i="23"/>
  <c r="H47" i="23"/>
  <c r="I10" i="22"/>
  <c r="I46" i="23"/>
  <c r="J46" i="23"/>
  <c r="K46" i="23"/>
  <c r="L46" i="23"/>
  <c r="M46" i="23"/>
  <c r="N46" i="23"/>
  <c r="N47" i="23"/>
  <c r="K10" i="22"/>
  <c r="M10" i="22"/>
  <c r="C70" i="14"/>
  <c r="D70" i="14"/>
  <c r="E70" i="14"/>
  <c r="F70" i="14"/>
  <c r="G70" i="14"/>
  <c r="H70" i="14"/>
  <c r="H71" i="14"/>
  <c r="I11" i="22"/>
  <c r="I70" i="14"/>
  <c r="J70" i="14"/>
  <c r="K70" i="14"/>
  <c r="L70" i="14"/>
  <c r="M70" i="14"/>
  <c r="N70" i="14"/>
  <c r="N71" i="14"/>
  <c r="K11" i="22"/>
  <c r="M11" i="22"/>
  <c r="C202" i="8"/>
  <c r="D202" i="8"/>
  <c r="E202" i="8"/>
  <c r="F202" i="8"/>
  <c r="G202" i="8"/>
  <c r="H202" i="8"/>
  <c r="H203" i="8"/>
  <c r="I12" i="22"/>
  <c r="I202" i="8"/>
  <c r="J202" i="8"/>
  <c r="K202" i="8"/>
  <c r="L202" i="8"/>
  <c r="M202" i="8"/>
  <c r="N202" i="8"/>
  <c r="N203" i="8"/>
  <c r="K12" i="22"/>
  <c r="M12" i="22"/>
  <c r="C73" i="24"/>
  <c r="D73" i="24"/>
  <c r="E73" i="24"/>
  <c r="F73" i="24"/>
  <c r="G73" i="24"/>
  <c r="H73" i="24"/>
  <c r="H74" i="24"/>
  <c r="I13" i="22"/>
  <c r="I73" i="24"/>
  <c r="J73" i="24"/>
  <c r="K73" i="24"/>
  <c r="L73" i="24"/>
  <c r="M73" i="24"/>
  <c r="N73" i="24"/>
  <c r="N74" i="24"/>
  <c r="K13" i="22"/>
  <c r="M13" i="22"/>
  <c r="C19" i="2"/>
  <c r="D19" i="2"/>
  <c r="E19" i="2"/>
  <c r="F19" i="2"/>
  <c r="G19" i="2"/>
  <c r="H19" i="2"/>
  <c r="H20" i="2"/>
  <c r="I14" i="22"/>
  <c r="I19" i="2"/>
  <c r="J19" i="2"/>
  <c r="K19" i="2"/>
  <c r="L19" i="2"/>
  <c r="M19" i="2"/>
  <c r="N19" i="2"/>
  <c r="N20" i="2"/>
  <c r="K14" i="22"/>
  <c r="M14" i="22"/>
  <c r="C58" i="26"/>
  <c r="D58" i="26"/>
  <c r="E58" i="26"/>
  <c r="F58" i="26"/>
  <c r="G58" i="26"/>
  <c r="H58" i="26"/>
  <c r="H59" i="26"/>
  <c r="I15" i="22"/>
  <c r="I58" i="26"/>
  <c r="J58" i="26"/>
  <c r="K58" i="26"/>
  <c r="L58" i="26"/>
  <c r="M58" i="26"/>
  <c r="N58" i="26"/>
  <c r="N59" i="26"/>
  <c r="K15" i="22"/>
  <c r="M15" i="22"/>
  <c r="C49" i="13"/>
  <c r="D49" i="13"/>
  <c r="E49" i="13"/>
  <c r="F49" i="13"/>
  <c r="G49" i="13"/>
  <c r="H49" i="13"/>
  <c r="H50" i="13"/>
  <c r="I16" i="22"/>
  <c r="I49" i="13"/>
  <c r="J49" i="13"/>
  <c r="K49" i="13"/>
  <c r="L49" i="13"/>
  <c r="M49" i="13"/>
  <c r="N49" i="13"/>
  <c r="N50" i="13"/>
  <c r="K16" i="22"/>
  <c r="M16" i="22"/>
  <c r="D121" i="16"/>
  <c r="E121" i="16"/>
  <c r="F121" i="16"/>
  <c r="G121" i="16"/>
  <c r="I121" i="16"/>
  <c r="I122" i="16"/>
  <c r="I17" i="22"/>
  <c r="J121" i="16"/>
  <c r="K121" i="16"/>
  <c r="L121" i="16"/>
  <c r="M121" i="16"/>
  <c r="O121" i="16"/>
  <c r="O122" i="16"/>
  <c r="K17" i="22"/>
  <c r="M17" i="22"/>
  <c r="C24" i="27"/>
  <c r="D24" i="27"/>
  <c r="E24" i="27"/>
  <c r="F24" i="27"/>
  <c r="G24" i="27"/>
  <c r="H24" i="27"/>
  <c r="H25" i="27"/>
  <c r="I18" i="22"/>
  <c r="I24" i="27"/>
  <c r="J24" i="27"/>
  <c r="K24" i="27"/>
  <c r="L24" i="27"/>
  <c r="M24" i="27"/>
  <c r="N24" i="27"/>
  <c r="N25" i="27"/>
  <c r="K18" i="22"/>
  <c r="M18" i="22"/>
  <c r="C102" i="30"/>
  <c r="D102" i="30"/>
  <c r="E102" i="30"/>
  <c r="F102" i="30"/>
  <c r="G102" i="30"/>
  <c r="H102" i="30"/>
  <c r="H103" i="30"/>
  <c r="I19" i="22"/>
  <c r="I102" i="30"/>
  <c r="J102" i="30"/>
  <c r="K102" i="30"/>
  <c r="L102" i="30"/>
  <c r="M102" i="30"/>
  <c r="N102" i="30"/>
  <c r="N103" i="30"/>
  <c r="K19" i="22"/>
  <c r="M19" i="22"/>
  <c r="C99" i="28"/>
  <c r="D99" i="28"/>
  <c r="E99" i="28"/>
  <c r="F99" i="28"/>
  <c r="G99" i="28"/>
  <c r="H99" i="28"/>
  <c r="H100" i="28"/>
  <c r="I20" i="22"/>
  <c r="I99" i="28"/>
  <c r="J99" i="28"/>
  <c r="K99" i="28"/>
  <c r="L99" i="28"/>
  <c r="M99" i="28"/>
  <c r="N99" i="28"/>
  <c r="N100" i="28"/>
  <c r="K20" i="22"/>
  <c r="M20" i="22"/>
  <c r="C116" i="36"/>
  <c r="D116" i="36"/>
  <c r="E116" i="36"/>
  <c r="F116" i="36"/>
  <c r="G116" i="36"/>
  <c r="H116" i="36"/>
  <c r="H117" i="36"/>
  <c r="I21" i="22"/>
  <c r="I116" i="36"/>
  <c r="J116" i="36"/>
  <c r="K116" i="36"/>
  <c r="L116" i="36"/>
  <c r="M116" i="36"/>
  <c r="N116" i="36"/>
  <c r="N117" i="36"/>
  <c r="K21" i="22"/>
  <c r="M21" i="22"/>
  <c r="C155" i="36"/>
  <c r="D155" i="36"/>
  <c r="E155" i="36"/>
  <c r="F155" i="36"/>
  <c r="H155" i="36"/>
  <c r="H156" i="36"/>
  <c r="I155" i="36"/>
  <c r="J155" i="36"/>
  <c r="K155" i="36"/>
  <c r="L155" i="36"/>
  <c r="N155" i="36"/>
  <c r="N156" i="36"/>
  <c r="H157" i="36"/>
  <c r="G92" i="22"/>
  <c r="G93" i="22"/>
  <c r="G94" i="22"/>
  <c r="G95" i="22"/>
  <c r="G96" i="22"/>
  <c r="G97" i="22"/>
  <c r="F92" i="22"/>
  <c r="F93" i="22"/>
  <c r="F94" i="22"/>
  <c r="F95" i="22"/>
  <c r="F96" i="22"/>
  <c r="F97" i="22"/>
  <c r="E92" i="22"/>
  <c r="E93" i="22"/>
  <c r="E94" i="22"/>
  <c r="E95" i="22"/>
  <c r="E96" i="22"/>
  <c r="E97" i="22"/>
  <c r="D92" i="22"/>
  <c r="D93" i="22"/>
  <c r="D94" i="22"/>
  <c r="D95" i="22"/>
  <c r="D96" i="22"/>
  <c r="D97" i="22"/>
  <c r="C92" i="22"/>
  <c r="C93" i="22"/>
  <c r="C94" i="22"/>
  <c r="C95" i="22"/>
  <c r="C96" i="22"/>
  <c r="C97" i="22"/>
  <c r="C32" i="22"/>
  <c r="D32" i="22"/>
  <c r="E32" i="22"/>
  <c r="F32" i="22"/>
  <c r="G32" i="22"/>
  <c r="I32" i="22"/>
  <c r="H27" i="22"/>
  <c r="H28" i="22"/>
  <c r="H29" i="22"/>
  <c r="H30" i="22"/>
  <c r="H31" i="22"/>
  <c r="H32" i="22"/>
  <c r="H22" i="22"/>
  <c r="G22" i="22"/>
  <c r="F22" i="22"/>
  <c r="E22" i="22"/>
  <c r="D22" i="22"/>
  <c r="O145" i="36"/>
  <c r="O147" i="36"/>
  <c r="O149" i="36"/>
  <c r="O151" i="36"/>
  <c r="O153" i="36"/>
  <c r="O155" i="36"/>
  <c r="H146" i="36"/>
  <c r="C27" i="46"/>
  <c r="H148" i="36"/>
  <c r="D27" i="46"/>
  <c r="H150" i="36"/>
  <c r="E27" i="46"/>
  <c r="H152" i="36"/>
  <c r="F27" i="46"/>
  <c r="H154" i="36"/>
  <c r="G27" i="46"/>
  <c r="H27" i="46"/>
  <c r="O128" i="28"/>
  <c r="O130" i="28"/>
  <c r="O132" i="28"/>
  <c r="O134" i="28"/>
  <c r="O136" i="28"/>
  <c r="O138" i="28"/>
  <c r="H129" i="28"/>
  <c r="C26" i="46"/>
  <c r="H131" i="28"/>
  <c r="D26" i="46"/>
  <c r="H133" i="28"/>
  <c r="E26" i="46"/>
  <c r="H135" i="28"/>
  <c r="F26" i="46"/>
  <c r="H137" i="28"/>
  <c r="G26" i="46"/>
  <c r="H26" i="46"/>
  <c r="O131" i="30"/>
  <c r="O133" i="30"/>
  <c r="O135" i="30"/>
  <c r="O137" i="30"/>
  <c r="O139" i="30"/>
  <c r="O141" i="30"/>
  <c r="H132" i="30"/>
  <c r="C25" i="46"/>
  <c r="H134" i="30"/>
  <c r="D25" i="46"/>
  <c r="H136" i="30"/>
  <c r="E25" i="46"/>
  <c r="H138" i="30"/>
  <c r="F25" i="46"/>
  <c r="H140" i="30"/>
  <c r="G25" i="46"/>
  <c r="H25" i="46"/>
  <c r="O53" i="27"/>
  <c r="O55" i="27"/>
  <c r="O57" i="27"/>
  <c r="O59" i="27"/>
  <c r="O61" i="27"/>
  <c r="O63" i="27"/>
  <c r="H54" i="27"/>
  <c r="C24" i="46"/>
  <c r="H56" i="27"/>
  <c r="D24" i="46"/>
  <c r="H58" i="27"/>
  <c r="E24" i="46"/>
  <c r="H60" i="27"/>
  <c r="F24" i="46"/>
  <c r="H62" i="27"/>
  <c r="G24" i="46"/>
  <c r="H24" i="46"/>
  <c r="P150" i="16"/>
  <c r="P152" i="16"/>
  <c r="P154" i="16"/>
  <c r="P156" i="16"/>
  <c r="P158" i="16"/>
  <c r="P160" i="16"/>
  <c r="I151" i="16"/>
  <c r="C22" i="46"/>
  <c r="I153" i="16"/>
  <c r="D22" i="46"/>
  <c r="I155" i="16"/>
  <c r="E22" i="46"/>
  <c r="I157" i="16"/>
  <c r="F22" i="46"/>
  <c r="I159" i="16"/>
  <c r="G22" i="46"/>
  <c r="H22" i="46"/>
  <c r="O77" i="13"/>
  <c r="O79" i="13"/>
  <c r="O81" i="13"/>
  <c r="O83" i="13"/>
  <c r="O85" i="13"/>
  <c r="O87" i="13"/>
  <c r="H78" i="13"/>
  <c r="C21" i="46"/>
  <c r="H80" i="13"/>
  <c r="D21" i="46"/>
  <c r="H82" i="13"/>
  <c r="E21" i="46"/>
  <c r="H84" i="13"/>
  <c r="F21" i="46"/>
  <c r="H86" i="13"/>
  <c r="G21" i="46"/>
  <c r="H21" i="46"/>
  <c r="O88" i="26"/>
  <c r="O90" i="26"/>
  <c r="O92" i="26"/>
  <c r="O94" i="26"/>
  <c r="O96" i="26"/>
  <c r="O98" i="26"/>
  <c r="H89" i="26"/>
  <c r="C20" i="46"/>
  <c r="H91" i="26"/>
  <c r="D20" i="46"/>
  <c r="H93" i="26"/>
  <c r="E20" i="46"/>
  <c r="H95" i="26"/>
  <c r="F20" i="46"/>
  <c r="H97" i="26"/>
  <c r="G20" i="46"/>
  <c r="H20" i="46"/>
  <c r="O46" i="2"/>
  <c r="O48" i="2"/>
  <c r="O50" i="2"/>
  <c r="O52" i="2"/>
  <c r="O54" i="2"/>
  <c r="O56" i="2"/>
  <c r="H47" i="2"/>
  <c r="C19" i="46"/>
  <c r="H49" i="2"/>
  <c r="D19" i="46"/>
  <c r="H51" i="2"/>
  <c r="E19" i="46"/>
  <c r="H53" i="2"/>
  <c r="F19" i="46"/>
  <c r="H55" i="2"/>
  <c r="G19" i="46"/>
  <c r="H19" i="46"/>
  <c r="O103" i="24"/>
  <c r="O105" i="24"/>
  <c r="O107" i="24"/>
  <c r="O109" i="24"/>
  <c r="O111" i="24"/>
  <c r="O113" i="24"/>
  <c r="H104" i="24"/>
  <c r="C17" i="46"/>
  <c r="H106" i="24"/>
  <c r="D17" i="46"/>
  <c r="H108" i="24"/>
  <c r="E17" i="46"/>
  <c r="H110" i="24"/>
  <c r="F17" i="46"/>
  <c r="H112" i="24"/>
  <c r="G17" i="46"/>
  <c r="H17" i="46"/>
  <c r="O235" i="8"/>
  <c r="O237" i="8"/>
  <c r="O239" i="8"/>
  <c r="O241" i="8"/>
  <c r="O243" i="8"/>
  <c r="O245" i="8"/>
  <c r="H236" i="8"/>
  <c r="C16" i="46"/>
  <c r="H238" i="8"/>
  <c r="D16" i="46"/>
  <c r="H240" i="8"/>
  <c r="E16" i="46"/>
  <c r="H242" i="8"/>
  <c r="F16" i="46"/>
  <c r="H244" i="8"/>
  <c r="G16" i="46"/>
  <c r="H16" i="46"/>
  <c r="O99" i="14"/>
  <c r="O101" i="14"/>
  <c r="O103" i="14"/>
  <c r="O105" i="14"/>
  <c r="O107" i="14"/>
  <c r="O109" i="14"/>
  <c r="H100" i="14"/>
  <c r="C15" i="46"/>
  <c r="H102" i="14"/>
  <c r="D15" i="46"/>
  <c r="H104" i="14"/>
  <c r="E15" i="46"/>
  <c r="H106" i="14"/>
  <c r="F15" i="46"/>
  <c r="H108" i="14"/>
  <c r="G15" i="46"/>
  <c r="H15" i="46"/>
  <c r="O76" i="23"/>
  <c r="O78" i="23"/>
  <c r="O80" i="23"/>
  <c r="O82" i="23"/>
  <c r="O84" i="23"/>
  <c r="O86" i="23"/>
  <c r="H77" i="23"/>
  <c r="C13" i="46"/>
  <c r="H79" i="23"/>
  <c r="D13" i="46"/>
  <c r="H81" i="23"/>
  <c r="E13" i="46"/>
  <c r="H83" i="23"/>
  <c r="F13" i="46"/>
  <c r="H85" i="23"/>
  <c r="G13" i="46"/>
  <c r="H13" i="46"/>
  <c r="O68" i="32"/>
  <c r="O70" i="32"/>
  <c r="O72" i="32"/>
  <c r="O74" i="32"/>
  <c r="O76" i="32"/>
  <c r="O78" i="32"/>
  <c r="H69" i="32"/>
  <c r="C12" i="46"/>
  <c r="H71" i="32"/>
  <c r="D12" i="46"/>
  <c r="H73" i="32"/>
  <c r="E12" i="46"/>
  <c r="H75" i="32"/>
  <c r="F12" i="46"/>
  <c r="H77" i="32"/>
  <c r="G12" i="46"/>
  <c r="H12" i="46"/>
  <c r="O56" i="34"/>
  <c r="O58" i="34"/>
  <c r="O60" i="34"/>
  <c r="O62" i="34"/>
  <c r="O64" i="34"/>
  <c r="O66" i="34"/>
  <c r="H57" i="34"/>
  <c r="C11" i="46"/>
  <c r="H59" i="34"/>
  <c r="D11" i="46"/>
  <c r="H61" i="34"/>
  <c r="E11" i="46"/>
  <c r="H63" i="34"/>
  <c r="F11" i="46"/>
  <c r="H65" i="34"/>
  <c r="G11" i="46"/>
  <c r="H11" i="46"/>
  <c r="O233" i="29"/>
  <c r="O235" i="29"/>
  <c r="O237" i="29"/>
  <c r="O239" i="29"/>
  <c r="O241" i="29"/>
  <c r="O243" i="29"/>
  <c r="H234" i="29"/>
  <c r="C10" i="46"/>
  <c r="H236" i="29"/>
  <c r="D10" i="46"/>
  <c r="H238" i="29"/>
  <c r="E10" i="46"/>
  <c r="H240" i="29"/>
  <c r="F10" i="46"/>
  <c r="H242" i="29"/>
  <c r="G10" i="46"/>
  <c r="H10" i="46"/>
  <c r="O70" i="7"/>
  <c r="O72" i="7"/>
  <c r="O74" i="7"/>
  <c r="O76" i="7"/>
  <c r="O78" i="7"/>
  <c r="O80" i="7"/>
  <c r="H71" i="7"/>
  <c r="C9" i="46"/>
  <c r="H73" i="7"/>
  <c r="D9" i="46"/>
  <c r="H75" i="7"/>
  <c r="E9" i="46"/>
  <c r="H77" i="7"/>
  <c r="F9" i="46"/>
  <c r="H79" i="7"/>
  <c r="G9" i="46"/>
  <c r="H9" i="46"/>
  <c r="O68" i="35"/>
  <c r="O70" i="35"/>
  <c r="O72" i="35"/>
  <c r="O74" i="35"/>
  <c r="O76" i="35"/>
  <c r="O78" i="35"/>
  <c r="H69" i="35"/>
  <c r="C7" i="46"/>
  <c r="H71" i="35"/>
  <c r="D7" i="46"/>
  <c r="H73" i="35"/>
  <c r="E7" i="46"/>
  <c r="H75" i="35"/>
  <c r="F7" i="46"/>
  <c r="H77" i="35"/>
  <c r="G7" i="46"/>
  <c r="H7" i="46"/>
  <c r="O82" i="11"/>
  <c r="O84" i="11"/>
  <c r="O86" i="11"/>
  <c r="O88" i="11"/>
  <c r="O90" i="11"/>
  <c r="O92" i="11"/>
  <c r="H83" i="11"/>
  <c r="C6" i="46"/>
  <c r="H85" i="11"/>
  <c r="D6" i="46"/>
  <c r="H87" i="11"/>
  <c r="E6" i="46"/>
  <c r="H89" i="11"/>
  <c r="F6" i="46"/>
  <c r="H91" i="11"/>
  <c r="G6" i="46"/>
  <c r="H6" i="46"/>
  <c r="O77" i="12"/>
  <c r="O79" i="12"/>
  <c r="O81" i="12"/>
  <c r="O83" i="12"/>
  <c r="O85" i="12"/>
  <c r="O87" i="12"/>
  <c r="H78" i="12"/>
  <c r="C5" i="46"/>
  <c r="H80" i="12"/>
  <c r="D5" i="46"/>
  <c r="H82" i="12"/>
  <c r="E5" i="46"/>
  <c r="H84" i="12"/>
  <c r="F5" i="46"/>
  <c r="H86" i="12"/>
  <c r="G5" i="46"/>
  <c r="H5" i="46"/>
  <c r="O54" i="33"/>
  <c r="O56" i="33"/>
  <c r="O58" i="33"/>
  <c r="O60" i="33"/>
  <c r="O62" i="33"/>
  <c r="O64" i="33"/>
  <c r="H55" i="33"/>
  <c r="C4" i="46"/>
  <c r="H57" i="33"/>
  <c r="D4" i="46"/>
  <c r="H59" i="33"/>
  <c r="E4" i="46"/>
  <c r="F4" i="46"/>
  <c r="G4" i="46"/>
  <c r="H4" i="46"/>
  <c r="N146" i="36"/>
  <c r="I27" i="46"/>
  <c r="N148" i="36"/>
  <c r="J27" i="46"/>
  <c r="N150" i="36"/>
  <c r="K27" i="46"/>
  <c r="N152" i="36"/>
  <c r="L27" i="46"/>
  <c r="N154" i="36"/>
  <c r="M27" i="46"/>
  <c r="N27" i="46"/>
  <c r="N129" i="28"/>
  <c r="I26" i="46"/>
  <c r="N131" i="28"/>
  <c r="J26" i="46"/>
  <c r="N133" i="28"/>
  <c r="K26" i="46"/>
  <c r="N135" i="28"/>
  <c r="L26" i="46"/>
  <c r="N137" i="28"/>
  <c r="M26" i="46"/>
  <c r="N26" i="46"/>
  <c r="N132" i="30"/>
  <c r="I25" i="46"/>
  <c r="N134" i="30"/>
  <c r="J25" i="46"/>
  <c r="N136" i="30"/>
  <c r="K25" i="46"/>
  <c r="N138" i="30"/>
  <c r="L25" i="46"/>
  <c r="N140" i="30"/>
  <c r="M25" i="46"/>
  <c r="N25" i="46"/>
  <c r="N54" i="27"/>
  <c r="I24" i="46"/>
  <c r="N56" i="27"/>
  <c r="J24" i="46"/>
  <c r="N58" i="27"/>
  <c r="K24" i="46"/>
  <c r="N60" i="27"/>
  <c r="L24" i="46"/>
  <c r="N62" i="27"/>
  <c r="M24" i="46"/>
  <c r="N24" i="46"/>
  <c r="O151" i="16"/>
  <c r="I22" i="46"/>
  <c r="O153" i="16"/>
  <c r="J22" i="46"/>
  <c r="O155" i="16"/>
  <c r="K22" i="46"/>
  <c r="O157" i="16"/>
  <c r="L22" i="46"/>
  <c r="O159" i="16"/>
  <c r="M22" i="46"/>
  <c r="N22" i="46"/>
  <c r="N78" i="13"/>
  <c r="I21" i="46"/>
  <c r="N80" i="13"/>
  <c r="J21" i="46"/>
  <c r="N82" i="13"/>
  <c r="K21" i="46"/>
  <c r="N84" i="13"/>
  <c r="L21" i="46"/>
  <c r="N86" i="13"/>
  <c r="M21" i="46"/>
  <c r="N21" i="46"/>
  <c r="N89" i="26"/>
  <c r="I20" i="46"/>
  <c r="N91" i="26"/>
  <c r="J20" i="46"/>
  <c r="N93" i="26"/>
  <c r="K20" i="46"/>
  <c r="N95" i="26"/>
  <c r="L20" i="46"/>
  <c r="N97" i="26"/>
  <c r="M20" i="46"/>
  <c r="N20" i="46"/>
  <c r="N47" i="2"/>
  <c r="I19" i="46"/>
  <c r="N49" i="2"/>
  <c r="J19" i="46"/>
  <c r="N51" i="2"/>
  <c r="K19" i="46"/>
  <c r="N53" i="2"/>
  <c r="L19" i="46"/>
  <c r="N55" i="2"/>
  <c r="M19" i="46"/>
  <c r="N19" i="46"/>
  <c r="N104" i="24"/>
  <c r="I17" i="46"/>
  <c r="N106" i="24"/>
  <c r="J17" i="46"/>
  <c r="N108" i="24"/>
  <c r="K17" i="46"/>
  <c r="N110" i="24"/>
  <c r="L17" i="46"/>
  <c r="N112" i="24"/>
  <c r="M17" i="46"/>
  <c r="N17" i="46"/>
  <c r="N236" i="8"/>
  <c r="I16" i="46"/>
  <c r="N238" i="8"/>
  <c r="J16" i="46"/>
  <c r="N240" i="8"/>
  <c r="K16" i="46"/>
  <c r="N242" i="8"/>
  <c r="L16" i="46"/>
  <c r="N244" i="8"/>
  <c r="M16" i="46"/>
  <c r="N16" i="46"/>
  <c r="N100" i="14"/>
  <c r="I15" i="46"/>
  <c r="N102" i="14"/>
  <c r="J15" i="46"/>
  <c r="N104" i="14"/>
  <c r="K15" i="46"/>
  <c r="N106" i="14"/>
  <c r="L15" i="46"/>
  <c r="N108" i="14"/>
  <c r="M15" i="46"/>
  <c r="N15" i="46"/>
  <c r="N77" i="23"/>
  <c r="I13" i="46"/>
  <c r="N79" i="23"/>
  <c r="J13" i="46"/>
  <c r="N81" i="23"/>
  <c r="K13" i="46"/>
  <c r="N83" i="23"/>
  <c r="L13" i="46"/>
  <c r="N85" i="23"/>
  <c r="M13" i="46"/>
  <c r="N13" i="46"/>
  <c r="N69" i="32"/>
  <c r="I12" i="46"/>
  <c r="N71" i="32"/>
  <c r="J12" i="46"/>
  <c r="N73" i="32"/>
  <c r="K12" i="46"/>
  <c r="N75" i="32"/>
  <c r="L12" i="46"/>
  <c r="N77" i="32"/>
  <c r="M12" i="46"/>
  <c r="N12" i="46"/>
  <c r="N57" i="34"/>
  <c r="I11" i="46"/>
  <c r="N59" i="34"/>
  <c r="J11" i="46"/>
  <c r="N61" i="34"/>
  <c r="K11" i="46"/>
  <c r="N63" i="34"/>
  <c r="L11" i="46"/>
  <c r="N65" i="34"/>
  <c r="M11" i="46"/>
  <c r="N11" i="46"/>
  <c r="N234" i="29"/>
  <c r="I10" i="46"/>
  <c r="N236" i="29"/>
  <c r="J10" i="46"/>
  <c r="N238" i="29"/>
  <c r="K10" i="46"/>
  <c r="N240" i="29"/>
  <c r="L10" i="46"/>
  <c r="N242" i="29"/>
  <c r="M10" i="46"/>
  <c r="N10" i="46"/>
  <c r="N71" i="7"/>
  <c r="I9" i="46"/>
  <c r="N73" i="7"/>
  <c r="J9" i="46"/>
  <c r="N75" i="7"/>
  <c r="K9" i="46"/>
  <c r="N77" i="7"/>
  <c r="L9" i="46"/>
  <c r="N79" i="7"/>
  <c r="M9" i="46"/>
  <c r="N9" i="46"/>
  <c r="N69" i="35"/>
  <c r="I7" i="46"/>
  <c r="N71" i="35"/>
  <c r="J7" i="46"/>
  <c r="N73" i="35"/>
  <c r="K7" i="46"/>
  <c r="N75" i="35"/>
  <c r="L7" i="46"/>
  <c r="N77" i="35"/>
  <c r="M7" i="46"/>
  <c r="N7" i="46"/>
  <c r="N83" i="11"/>
  <c r="I6" i="46"/>
  <c r="N85" i="11"/>
  <c r="J6" i="46"/>
  <c r="N87" i="11"/>
  <c r="K6" i="46"/>
  <c r="N89" i="11"/>
  <c r="L6" i="46"/>
  <c r="N91" i="11"/>
  <c r="M6" i="46"/>
  <c r="N6" i="46"/>
  <c r="N78" i="12"/>
  <c r="I5" i="46"/>
  <c r="N80" i="12"/>
  <c r="J5" i="46"/>
  <c r="N82" i="12"/>
  <c r="K5" i="46"/>
  <c r="N84" i="12"/>
  <c r="L5" i="46"/>
  <c r="N86" i="12"/>
  <c r="M5" i="46"/>
  <c r="N5" i="46"/>
  <c r="N55" i="33"/>
  <c r="I4" i="46"/>
  <c r="N57" i="33"/>
  <c r="J4" i="46"/>
  <c r="N59" i="33"/>
  <c r="K4" i="46"/>
  <c r="N61" i="33"/>
  <c r="L4" i="46"/>
  <c r="N63" i="33"/>
  <c r="M4" i="46"/>
  <c r="N4" i="46"/>
  <c r="J18" i="22"/>
  <c r="K22" i="22"/>
  <c r="M22" i="22"/>
  <c r="L22" i="22"/>
  <c r="L14" i="22"/>
  <c r="I22" i="22"/>
  <c r="J22" i="22"/>
  <c r="L16" i="22"/>
  <c r="L15" i="22"/>
  <c r="L17" i="22"/>
  <c r="L8" i="22"/>
  <c r="L9" i="22"/>
  <c r="L6" i="22"/>
  <c r="L10" i="22"/>
  <c r="L7" i="22"/>
  <c r="L2" i="22"/>
  <c r="L5" i="22"/>
  <c r="L3" i="22"/>
  <c r="L4" i="22"/>
  <c r="L11" i="22"/>
  <c r="L13" i="22"/>
  <c r="L12" i="22"/>
  <c r="L18" i="22"/>
  <c r="L20" i="22"/>
  <c r="L19" i="22"/>
  <c r="L21" i="22"/>
  <c r="J14" i="22"/>
  <c r="J16" i="22"/>
  <c r="J15" i="22"/>
  <c r="J17" i="22"/>
  <c r="J8" i="22"/>
  <c r="J9" i="22"/>
  <c r="J6" i="22"/>
  <c r="J10" i="22"/>
  <c r="J7" i="22"/>
  <c r="J2" i="22"/>
  <c r="J5" i="22"/>
  <c r="J3" i="22"/>
  <c r="J4" i="22"/>
  <c r="J11" i="22"/>
  <c r="J13" i="22"/>
  <c r="J12" i="22"/>
  <c r="J20" i="22"/>
  <c r="J19" i="22"/>
  <c r="J21" i="22"/>
  <c r="C59" i="21"/>
  <c r="D59" i="21"/>
  <c r="I59" i="21"/>
  <c r="J59" i="21"/>
  <c r="C82" i="21"/>
  <c r="H59" i="21"/>
  <c r="N59" i="21"/>
  <c r="E82" i="21"/>
  <c r="E59" i="21"/>
  <c r="F59" i="21"/>
  <c r="K59" i="21"/>
  <c r="L59" i="21"/>
  <c r="D82" i="21"/>
  <c r="F82" i="21"/>
  <c r="C83" i="21"/>
  <c r="D83" i="21"/>
  <c r="E83" i="21"/>
  <c r="E35" i="21"/>
  <c r="E36" i="21"/>
  <c r="E37" i="21"/>
  <c r="E38" i="21"/>
  <c r="E39" i="21"/>
  <c r="E40" i="21"/>
  <c r="E41" i="21"/>
  <c r="C35" i="21"/>
  <c r="G35" i="21"/>
  <c r="C36" i="21"/>
  <c r="G36" i="21"/>
  <c r="C37" i="21"/>
  <c r="G37" i="21"/>
  <c r="C38" i="21"/>
  <c r="G38" i="21"/>
  <c r="C39" i="21"/>
  <c r="G39" i="21"/>
  <c r="C40" i="21"/>
  <c r="G40" i="21"/>
  <c r="G41" i="21"/>
  <c r="F41" i="21"/>
  <c r="C41" i="21"/>
  <c r="D41" i="21"/>
  <c r="H47" i="40"/>
  <c r="H49" i="40"/>
  <c r="H51" i="40"/>
  <c r="H53" i="40"/>
  <c r="H55" i="40"/>
  <c r="H57" i="40"/>
  <c r="I47" i="40"/>
  <c r="I49" i="40"/>
  <c r="I51" i="40"/>
  <c r="I53" i="40"/>
  <c r="I55" i="40"/>
  <c r="I57" i="40"/>
  <c r="J47" i="40"/>
  <c r="J49" i="40"/>
  <c r="J51" i="40"/>
  <c r="J53" i="40"/>
  <c r="J55" i="40"/>
  <c r="J57" i="40"/>
  <c r="K47" i="40"/>
  <c r="K49" i="40"/>
  <c r="K51" i="40"/>
  <c r="K53" i="40"/>
  <c r="K55" i="40"/>
  <c r="K57" i="40"/>
  <c r="M47" i="40"/>
  <c r="M49" i="40"/>
  <c r="M51" i="40"/>
  <c r="M53" i="40"/>
  <c r="M55" i="40"/>
  <c r="M57" i="40"/>
  <c r="M61" i="40"/>
  <c r="B47" i="40"/>
  <c r="B49" i="40"/>
  <c r="B51" i="40"/>
  <c r="B53" i="40"/>
  <c r="B55" i="40"/>
  <c r="B57" i="40"/>
  <c r="C47" i="40"/>
  <c r="C49" i="40"/>
  <c r="C51" i="40"/>
  <c r="C53" i="40"/>
  <c r="C55" i="40"/>
  <c r="C57" i="40"/>
  <c r="D47" i="40"/>
  <c r="D49" i="40"/>
  <c r="D51" i="40"/>
  <c r="D53" i="40"/>
  <c r="D55" i="40"/>
  <c r="D57" i="40"/>
  <c r="E47" i="40"/>
  <c r="E49" i="40"/>
  <c r="E51" i="40"/>
  <c r="E53" i="40"/>
  <c r="E55" i="40"/>
  <c r="E57" i="40"/>
  <c r="G47" i="40"/>
  <c r="G49" i="40"/>
  <c r="G51" i="40"/>
  <c r="G53" i="40"/>
  <c r="G55" i="40"/>
  <c r="G57" i="40"/>
  <c r="G61" i="40"/>
  <c r="N61" i="40"/>
  <c r="M60" i="40"/>
  <c r="G60" i="40"/>
  <c r="M59" i="40"/>
  <c r="K59" i="40"/>
  <c r="J59" i="40"/>
  <c r="I59" i="40"/>
  <c r="H59" i="40"/>
  <c r="G59" i="40"/>
  <c r="E59" i="40"/>
  <c r="D59" i="40"/>
  <c r="C59" i="40"/>
  <c r="B59" i="40"/>
  <c r="M58" i="40"/>
  <c r="K58" i="40"/>
  <c r="I58" i="40"/>
  <c r="G58" i="40"/>
  <c r="E58" i="40"/>
  <c r="C58" i="40"/>
  <c r="L55" i="40"/>
  <c r="M56" i="40"/>
  <c r="F55" i="40"/>
  <c r="G56" i="40"/>
  <c r="L53" i="40"/>
  <c r="M54" i="40"/>
  <c r="F53" i="40"/>
  <c r="G54" i="40"/>
  <c r="L51" i="40"/>
  <c r="M52" i="40"/>
  <c r="F51" i="40"/>
  <c r="G52" i="40"/>
  <c r="L49" i="40"/>
  <c r="M50" i="40"/>
  <c r="F49" i="40"/>
  <c r="G50" i="40"/>
  <c r="L47" i="40"/>
  <c r="M48" i="40"/>
  <c r="F47" i="40"/>
  <c r="G48" i="40"/>
  <c r="D33" i="40"/>
  <c r="B33" i="40"/>
  <c r="F33" i="40"/>
  <c r="D34" i="40"/>
  <c r="B34" i="40"/>
  <c r="F34" i="40"/>
  <c r="D35" i="40"/>
  <c r="B35" i="40"/>
  <c r="F35" i="40"/>
  <c r="D36" i="40"/>
  <c r="B36" i="40"/>
  <c r="F36" i="40"/>
  <c r="D37" i="40"/>
  <c r="B37" i="40"/>
  <c r="F37" i="40"/>
  <c r="D38" i="40"/>
  <c r="B38" i="40"/>
  <c r="F38" i="40"/>
  <c r="F39" i="40"/>
  <c r="G38" i="40"/>
  <c r="E38" i="40"/>
  <c r="C38" i="40"/>
  <c r="G37" i="40"/>
  <c r="E37" i="40"/>
  <c r="C37" i="40"/>
  <c r="G36" i="40"/>
  <c r="E36" i="40"/>
  <c r="C36" i="40"/>
  <c r="G35" i="40"/>
  <c r="E35" i="40"/>
  <c r="C35" i="40"/>
  <c r="G34" i="40"/>
  <c r="E34" i="40"/>
  <c r="C34" i="40"/>
  <c r="G33" i="40"/>
  <c r="E33" i="40"/>
  <c r="C33" i="40"/>
  <c r="B25" i="40"/>
  <c r="B26" i="40"/>
  <c r="B27" i="40"/>
  <c r="B28" i="40"/>
  <c r="B29" i="40"/>
  <c r="B30" i="40"/>
  <c r="C25" i="40"/>
  <c r="C26" i="40"/>
  <c r="C27" i="40"/>
  <c r="C28" i="40"/>
  <c r="C29" i="40"/>
  <c r="C30" i="40"/>
  <c r="D25" i="40"/>
  <c r="D26" i="40"/>
  <c r="D27" i="40"/>
  <c r="D28" i="40"/>
  <c r="D29" i="40"/>
  <c r="D30" i="40"/>
  <c r="E25" i="40"/>
  <c r="E26" i="40"/>
  <c r="E27" i="40"/>
  <c r="E28" i="40"/>
  <c r="E29" i="40"/>
  <c r="E30" i="40"/>
  <c r="F25" i="40"/>
  <c r="F26" i="40"/>
  <c r="F27" i="40"/>
  <c r="F28" i="40"/>
  <c r="F29" i="40"/>
  <c r="F30" i="40"/>
  <c r="G25" i="40"/>
  <c r="G26" i="40"/>
  <c r="G27" i="40"/>
  <c r="G28" i="40"/>
  <c r="G29" i="40"/>
  <c r="G30" i="40"/>
  <c r="H25" i="40"/>
  <c r="H26" i="40"/>
  <c r="H27" i="40"/>
  <c r="H28" i="40"/>
  <c r="H29" i="40"/>
  <c r="H30" i="40"/>
  <c r="I25" i="40"/>
  <c r="I26" i="40"/>
  <c r="I27" i="40"/>
  <c r="I28" i="40"/>
  <c r="I29" i="40"/>
  <c r="I30" i="40"/>
  <c r="J25" i="40"/>
  <c r="J26" i="40"/>
  <c r="J27" i="40"/>
  <c r="J28" i="40"/>
  <c r="J29" i="40"/>
  <c r="J30" i="40"/>
  <c r="K25" i="40"/>
  <c r="K26" i="40"/>
  <c r="K27" i="40"/>
  <c r="K28" i="40"/>
  <c r="K29" i="40"/>
  <c r="K30" i="40"/>
  <c r="L25" i="40"/>
  <c r="L26" i="40"/>
  <c r="L27" i="40"/>
  <c r="L28" i="40"/>
  <c r="L29" i="40"/>
  <c r="L30" i="40"/>
  <c r="M25" i="40"/>
  <c r="M26" i="40"/>
  <c r="M27" i="40"/>
  <c r="M28" i="40"/>
  <c r="M29" i="40"/>
  <c r="M30" i="40"/>
  <c r="N25" i="40"/>
  <c r="N26" i="40"/>
  <c r="N27" i="40"/>
  <c r="N28" i="40"/>
  <c r="N29" i="40"/>
  <c r="N30" i="40"/>
  <c r="O25" i="40"/>
  <c r="O26" i="40"/>
  <c r="O27" i="40"/>
  <c r="O28" i="40"/>
  <c r="O29" i="40"/>
  <c r="O30" i="40"/>
  <c r="P25" i="40"/>
  <c r="P26" i="40"/>
  <c r="P27" i="40"/>
  <c r="P28" i="40"/>
  <c r="P29" i="40"/>
  <c r="P30" i="40"/>
  <c r="Q25" i="40"/>
  <c r="Q26" i="40"/>
  <c r="Q27" i="40"/>
  <c r="Q28" i="40"/>
  <c r="Q29" i="40"/>
  <c r="Q30" i="40"/>
  <c r="R30" i="40"/>
  <c r="B4" i="40"/>
  <c r="B5" i="40"/>
  <c r="B6" i="40"/>
  <c r="B7" i="40"/>
  <c r="B8" i="40"/>
  <c r="B10" i="40"/>
  <c r="C8" i="40"/>
  <c r="C7" i="40"/>
  <c r="C6" i="40"/>
  <c r="D6" i="40"/>
  <c r="C5" i="40"/>
  <c r="C4" i="40"/>
  <c r="I47" i="38"/>
  <c r="I49" i="38"/>
  <c r="I51" i="38"/>
  <c r="I53" i="38"/>
  <c r="I55" i="38"/>
  <c r="I57" i="38"/>
  <c r="J47" i="38"/>
  <c r="J49" i="38"/>
  <c r="J51" i="38"/>
  <c r="J53" i="38"/>
  <c r="J55" i="38"/>
  <c r="J57" i="38"/>
  <c r="K47" i="38"/>
  <c r="K49" i="38"/>
  <c r="K51" i="38"/>
  <c r="K53" i="38"/>
  <c r="K55" i="38"/>
  <c r="K57" i="38"/>
  <c r="L47" i="38"/>
  <c r="L49" i="38"/>
  <c r="L51" i="38"/>
  <c r="L53" i="38"/>
  <c r="L55" i="38"/>
  <c r="L57" i="38"/>
  <c r="N47" i="38"/>
  <c r="N49" i="38"/>
  <c r="N51" i="38"/>
  <c r="N53" i="38"/>
  <c r="N55" i="38"/>
  <c r="N57" i="38"/>
  <c r="N61" i="38"/>
  <c r="C47" i="38"/>
  <c r="C49" i="38"/>
  <c r="C51" i="38"/>
  <c r="C53" i="38"/>
  <c r="C55" i="38"/>
  <c r="C57" i="38"/>
  <c r="D47" i="38"/>
  <c r="D49" i="38"/>
  <c r="D51" i="38"/>
  <c r="D53" i="38"/>
  <c r="D55" i="38"/>
  <c r="D57" i="38"/>
  <c r="E47" i="38"/>
  <c r="E49" i="38"/>
  <c r="E51" i="38"/>
  <c r="E53" i="38"/>
  <c r="E55" i="38"/>
  <c r="E57" i="38"/>
  <c r="F47" i="38"/>
  <c r="F49" i="38"/>
  <c r="F51" i="38"/>
  <c r="F53" i="38"/>
  <c r="F55" i="38"/>
  <c r="F57" i="38"/>
  <c r="H47" i="38"/>
  <c r="H49" i="38"/>
  <c r="H51" i="38"/>
  <c r="H53" i="38"/>
  <c r="H55" i="38"/>
  <c r="H57" i="38"/>
  <c r="H61" i="38"/>
  <c r="O61" i="38"/>
  <c r="N60" i="38"/>
  <c r="H60" i="38"/>
  <c r="N59" i="38"/>
  <c r="L59" i="38"/>
  <c r="K59" i="38"/>
  <c r="J59" i="38"/>
  <c r="I59" i="38"/>
  <c r="H59" i="38"/>
  <c r="F59" i="38"/>
  <c r="E59" i="38"/>
  <c r="D59" i="38"/>
  <c r="C59" i="38"/>
  <c r="N58" i="38"/>
  <c r="L58" i="38"/>
  <c r="J58" i="38"/>
  <c r="H58" i="38"/>
  <c r="F58" i="38"/>
  <c r="D58" i="38"/>
  <c r="M55" i="38"/>
  <c r="N56" i="38"/>
  <c r="G55" i="38"/>
  <c r="H56" i="38"/>
  <c r="M53" i="38"/>
  <c r="N54" i="38"/>
  <c r="G53" i="38"/>
  <c r="H54" i="38"/>
  <c r="M51" i="38"/>
  <c r="N52" i="38"/>
  <c r="G51" i="38"/>
  <c r="H52" i="38"/>
  <c r="M49" i="38"/>
  <c r="N50" i="38"/>
  <c r="G49" i="38"/>
  <c r="H50" i="38"/>
  <c r="M47" i="38"/>
  <c r="N48" i="38"/>
  <c r="G47" i="38"/>
  <c r="H48" i="38"/>
  <c r="E33" i="38"/>
  <c r="C33" i="38"/>
  <c r="G33" i="38"/>
  <c r="E34" i="38"/>
  <c r="C34" i="38"/>
  <c r="G34" i="38"/>
  <c r="E35" i="38"/>
  <c r="C35" i="38"/>
  <c r="G35" i="38"/>
  <c r="E36" i="38"/>
  <c r="C36" i="38"/>
  <c r="G36" i="38"/>
  <c r="E37" i="38"/>
  <c r="C37" i="38"/>
  <c r="G37" i="38"/>
  <c r="E38" i="38"/>
  <c r="C38" i="38"/>
  <c r="G38" i="38"/>
  <c r="G39" i="38"/>
  <c r="H38" i="38"/>
  <c r="F38" i="38"/>
  <c r="D38" i="38"/>
  <c r="H37" i="38"/>
  <c r="F37" i="38"/>
  <c r="D37" i="38"/>
  <c r="H36" i="38"/>
  <c r="F36" i="38"/>
  <c r="D36" i="38"/>
  <c r="H35" i="38"/>
  <c r="F35" i="38"/>
  <c r="D35" i="38"/>
  <c r="H34" i="38"/>
  <c r="F34" i="38"/>
  <c r="D34" i="38"/>
  <c r="H33" i="38"/>
  <c r="F33" i="38"/>
  <c r="D33" i="38"/>
  <c r="C25" i="38"/>
  <c r="C26" i="38"/>
  <c r="C27" i="38"/>
  <c r="C28" i="38"/>
  <c r="C29" i="38"/>
  <c r="C30" i="38"/>
  <c r="D25" i="38"/>
  <c r="D26" i="38"/>
  <c r="D27" i="38"/>
  <c r="D28" i="38"/>
  <c r="D29" i="38"/>
  <c r="D30" i="38"/>
  <c r="E25" i="38"/>
  <c r="E26" i="38"/>
  <c r="E27" i="38"/>
  <c r="E28" i="38"/>
  <c r="E29" i="38"/>
  <c r="E30" i="38"/>
  <c r="F25" i="38"/>
  <c r="F26" i="38"/>
  <c r="F27" i="38"/>
  <c r="F28" i="38"/>
  <c r="F29" i="38"/>
  <c r="F30" i="38"/>
  <c r="H30" i="38"/>
  <c r="C4" i="38"/>
  <c r="C5" i="38"/>
  <c r="C6" i="38"/>
  <c r="C7" i="38"/>
  <c r="C8" i="38"/>
  <c r="C10" i="38"/>
  <c r="D8" i="38"/>
  <c r="D7" i="38"/>
  <c r="D6" i="38"/>
  <c r="E6" i="38"/>
  <c r="D5" i="38"/>
  <c r="D4" i="38"/>
  <c r="N63" i="21"/>
  <c r="H63" i="21"/>
  <c r="O63" i="21"/>
  <c r="N62" i="21"/>
  <c r="H62" i="21"/>
  <c r="N61" i="21"/>
  <c r="L61" i="21"/>
  <c r="K61" i="21"/>
  <c r="J61" i="21"/>
  <c r="I61" i="21"/>
  <c r="H61" i="21"/>
  <c r="F61" i="21"/>
  <c r="E61" i="21"/>
  <c r="D61" i="21"/>
  <c r="C61" i="21"/>
  <c r="N60" i="21"/>
  <c r="L60" i="21"/>
  <c r="J60" i="21"/>
  <c r="H60" i="21"/>
  <c r="F60" i="21"/>
  <c r="D60" i="21"/>
  <c r="N58" i="21"/>
  <c r="H58" i="21"/>
  <c r="N56" i="21"/>
  <c r="H56" i="21"/>
  <c r="N54" i="21"/>
  <c r="H54" i="21"/>
  <c r="N52" i="21"/>
  <c r="H52" i="21"/>
  <c r="N50" i="21"/>
  <c r="H50" i="21"/>
  <c r="H40" i="21"/>
  <c r="F40" i="21"/>
  <c r="D40" i="21"/>
  <c r="H39" i="21"/>
  <c r="F39" i="21"/>
  <c r="D39" i="21"/>
  <c r="H38" i="21"/>
  <c r="F38" i="21"/>
  <c r="D38" i="21"/>
  <c r="H37" i="21"/>
  <c r="F37" i="21"/>
  <c r="D37" i="21"/>
  <c r="H36" i="21"/>
  <c r="F36" i="21"/>
  <c r="D36" i="21"/>
  <c r="H35" i="21"/>
  <c r="F35" i="21"/>
  <c r="D35" i="21"/>
  <c r="C30" i="21"/>
  <c r="D30" i="21"/>
  <c r="E30" i="21"/>
  <c r="F30" i="21"/>
  <c r="G30" i="21"/>
  <c r="H30" i="21"/>
  <c r="I30" i="21"/>
  <c r="J30" i="21"/>
  <c r="K30" i="21"/>
  <c r="L30" i="21"/>
  <c r="M30" i="21"/>
  <c r="N30" i="21"/>
  <c r="O30" i="21"/>
  <c r="P30" i="21"/>
  <c r="Q30" i="21"/>
  <c r="R30" i="21"/>
  <c r="S30" i="21"/>
  <c r="T30" i="21"/>
  <c r="U30" i="21"/>
  <c r="V30" i="21"/>
  <c r="X30" i="21"/>
  <c r="C4" i="21"/>
  <c r="C5" i="21"/>
  <c r="C6" i="21"/>
  <c r="C7" i="21"/>
  <c r="C8" i="21"/>
  <c r="C10" i="21"/>
  <c r="D8" i="21"/>
  <c r="D7" i="21"/>
  <c r="D6" i="21"/>
  <c r="E6" i="21"/>
  <c r="D5" i="21"/>
  <c r="D4" i="21"/>
  <c r="I101" i="37"/>
  <c r="I103" i="37"/>
  <c r="I105" i="37"/>
  <c r="I107" i="37"/>
  <c r="I109" i="37"/>
  <c r="I111" i="37"/>
  <c r="J101" i="37"/>
  <c r="J103" i="37"/>
  <c r="J105" i="37"/>
  <c r="J107" i="37"/>
  <c r="J109" i="37"/>
  <c r="J111" i="37"/>
  <c r="K101" i="37"/>
  <c r="K103" i="37"/>
  <c r="K105" i="37"/>
  <c r="K107" i="37"/>
  <c r="K109" i="37"/>
  <c r="K111" i="37"/>
  <c r="L101" i="37"/>
  <c r="L103" i="37"/>
  <c r="L105" i="37"/>
  <c r="L107" i="37"/>
  <c r="L109" i="37"/>
  <c r="L111" i="37"/>
  <c r="N101" i="37"/>
  <c r="N103" i="37"/>
  <c r="N105" i="37"/>
  <c r="N107" i="37"/>
  <c r="N109" i="37"/>
  <c r="N111" i="37"/>
  <c r="N112" i="37"/>
  <c r="C101" i="37"/>
  <c r="C103" i="37"/>
  <c r="C105" i="37"/>
  <c r="C107" i="37"/>
  <c r="C109" i="37"/>
  <c r="C111" i="37"/>
  <c r="D101" i="37"/>
  <c r="D103" i="37"/>
  <c r="D105" i="37"/>
  <c r="D107" i="37"/>
  <c r="D109" i="37"/>
  <c r="D111" i="37"/>
  <c r="E101" i="37"/>
  <c r="E103" i="37"/>
  <c r="E105" i="37"/>
  <c r="E107" i="37"/>
  <c r="E109" i="37"/>
  <c r="E111" i="37"/>
  <c r="F101" i="37"/>
  <c r="F103" i="37"/>
  <c r="F105" i="37"/>
  <c r="F107" i="37"/>
  <c r="F109" i="37"/>
  <c r="F111" i="37"/>
  <c r="H101" i="37"/>
  <c r="H103" i="37"/>
  <c r="H105" i="37"/>
  <c r="H107" i="37"/>
  <c r="H109" i="37"/>
  <c r="H111" i="37"/>
  <c r="H112" i="37"/>
  <c r="O101" i="37"/>
  <c r="O103" i="37"/>
  <c r="O105" i="37"/>
  <c r="O107" i="37"/>
  <c r="O109" i="37"/>
  <c r="O111" i="37"/>
  <c r="P101" i="37"/>
  <c r="P111" i="37"/>
  <c r="M109" i="37"/>
  <c r="N110" i="37"/>
  <c r="G109" i="37"/>
  <c r="H110" i="37"/>
  <c r="P109" i="37"/>
  <c r="M107" i="37"/>
  <c r="N108" i="37"/>
  <c r="G107" i="37"/>
  <c r="H108" i="37"/>
  <c r="P107" i="37"/>
  <c r="M105" i="37"/>
  <c r="N106" i="37"/>
  <c r="G105" i="37"/>
  <c r="H106" i="37"/>
  <c r="P105" i="37"/>
  <c r="M103" i="37"/>
  <c r="N104" i="37"/>
  <c r="G103" i="37"/>
  <c r="H104" i="37"/>
  <c r="P103" i="37"/>
  <c r="M101" i="37"/>
  <c r="N102" i="37"/>
  <c r="G101" i="37"/>
  <c r="H102" i="37"/>
  <c r="C88" i="37"/>
  <c r="C89" i="37"/>
  <c r="C90" i="37"/>
  <c r="C91" i="37"/>
  <c r="C92" i="37"/>
  <c r="C93" i="37"/>
  <c r="C94" i="37"/>
  <c r="D88" i="37"/>
  <c r="D94" i="37"/>
  <c r="D93" i="37"/>
  <c r="D92" i="37"/>
  <c r="D91" i="37"/>
  <c r="D90" i="37"/>
  <c r="D89" i="37"/>
  <c r="N76" i="37"/>
  <c r="N77" i="37"/>
  <c r="N78" i="37"/>
  <c r="N79" i="37"/>
  <c r="N80" i="37"/>
  <c r="N81" i="37"/>
  <c r="N82" i="37"/>
  <c r="N71" i="37"/>
  <c r="N85" i="37"/>
  <c r="M76" i="37"/>
  <c r="M77" i="37"/>
  <c r="M78" i="37"/>
  <c r="M79" i="37"/>
  <c r="M80" i="37"/>
  <c r="M81" i="37"/>
  <c r="M82" i="37"/>
  <c r="M71" i="37"/>
  <c r="M85" i="37"/>
  <c r="L76" i="37"/>
  <c r="L77" i="37"/>
  <c r="L78" i="37"/>
  <c r="L79" i="37"/>
  <c r="L80" i="37"/>
  <c r="L81" i="37"/>
  <c r="L82" i="37"/>
  <c r="L71" i="37"/>
  <c r="L85" i="37"/>
  <c r="K76" i="37"/>
  <c r="K77" i="37"/>
  <c r="K78" i="37"/>
  <c r="K79" i="37"/>
  <c r="K80" i="37"/>
  <c r="K81" i="37"/>
  <c r="K82" i="37"/>
  <c r="K71" i="37"/>
  <c r="K85" i="37"/>
  <c r="J76" i="37"/>
  <c r="J77" i="37"/>
  <c r="J78" i="37"/>
  <c r="J79" i="37"/>
  <c r="J80" i="37"/>
  <c r="J81" i="37"/>
  <c r="J82" i="37"/>
  <c r="J71" i="37"/>
  <c r="J85" i="37"/>
  <c r="I76" i="37"/>
  <c r="I77" i="37"/>
  <c r="I78" i="37"/>
  <c r="I79" i="37"/>
  <c r="I80" i="37"/>
  <c r="I81" i="37"/>
  <c r="I82" i="37"/>
  <c r="I71" i="37"/>
  <c r="I85" i="37"/>
  <c r="H76" i="37"/>
  <c r="H77" i="37"/>
  <c r="H78" i="37"/>
  <c r="H79" i="37"/>
  <c r="H80" i="37"/>
  <c r="H81" i="37"/>
  <c r="H82" i="37"/>
  <c r="H71" i="37"/>
  <c r="H85" i="37"/>
  <c r="G76" i="37"/>
  <c r="G77" i="37"/>
  <c r="G78" i="37"/>
  <c r="G79" i="37"/>
  <c r="G80" i="37"/>
  <c r="G81" i="37"/>
  <c r="G82" i="37"/>
  <c r="G71" i="37"/>
  <c r="G85" i="37"/>
  <c r="F76" i="37"/>
  <c r="F77" i="37"/>
  <c r="F78" i="37"/>
  <c r="F79" i="37"/>
  <c r="F80" i="37"/>
  <c r="F81" i="37"/>
  <c r="F82" i="37"/>
  <c r="F71" i="37"/>
  <c r="F85" i="37"/>
  <c r="E76" i="37"/>
  <c r="E77" i="37"/>
  <c r="E78" i="37"/>
  <c r="E79" i="37"/>
  <c r="E80" i="37"/>
  <c r="E81" i="37"/>
  <c r="E82" i="37"/>
  <c r="E71" i="37"/>
  <c r="E85" i="37"/>
  <c r="D76" i="37"/>
  <c r="D77" i="37"/>
  <c r="D78" i="37"/>
  <c r="D79" i="37"/>
  <c r="D80" i="37"/>
  <c r="D81" i="37"/>
  <c r="D82" i="37"/>
  <c r="D71" i="37"/>
  <c r="D85" i="37"/>
  <c r="C76" i="37"/>
  <c r="C77" i="37"/>
  <c r="C78" i="37"/>
  <c r="C79" i="37"/>
  <c r="C80" i="37"/>
  <c r="C81" i="37"/>
  <c r="C82" i="37"/>
  <c r="C71" i="37"/>
  <c r="C85" i="37"/>
  <c r="N83" i="37"/>
  <c r="Q76" i="37"/>
  <c r="Q77" i="37"/>
  <c r="Q78" i="37"/>
  <c r="Q79" i="37"/>
  <c r="Q80" i="37"/>
  <c r="Q81" i="37"/>
  <c r="Q82" i="37"/>
  <c r="P76" i="37"/>
  <c r="P77" i="37"/>
  <c r="P78" i="37"/>
  <c r="P79" i="37"/>
  <c r="P80" i="37"/>
  <c r="P81" i="37"/>
  <c r="P82" i="37"/>
  <c r="O76" i="37"/>
  <c r="O77" i="37"/>
  <c r="O78" i="37"/>
  <c r="O79" i="37"/>
  <c r="O80" i="37"/>
  <c r="O81" i="37"/>
  <c r="O82" i="37"/>
  <c r="N72" i="37"/>
  <c r="H72" i="37"/>
  <c r="N73" i="37"/>
  <c r="P145" i="36"/>
  <c r="P147" i="36"/>
  <c r="P149" i="36"/>
  <c r="P151" i="36"/>
  <c r="P153" i="36"/>
  <c r="P155" i="36"/>
  <c r="C138" i="36"/>
  <c r="D133" i="36"/>
  <c r="D134" i="36"/>
  <c r="D135" i="36"/>
  <c r="D136" i="36"/>
  <c r="D137" i="36"/>
  <c r="D138" i="36"/>
  <c r="N127" i="36"/>
  <c r="N130" i="36"/>
  <c r="M127" i="36"/>
  <c r="M130" i="36"/>
  <c r="L127" i="36"/>
  <c r="L130" i="36"/>
  <c r="K127" i="36"/>
  <c r="K130" i="36"/>
  <c r="J127" i="36"/>
  <c r="J130" i="36"/>
  <c r="I127" i="36"/>
  <c r="I130" i="36"/>
  <c r="H127" i="36"/>
  <c r="H130" i="36"/>
  <c r="G127" i="36"/>
  <c r="G130" i="36"/>
  <c r="F127" i="36"/>
  <c r="F130" i="36"/>
  <c r="E127" i="36"/>
  <c r="E130" i="36"/>
  <c r="D127" i="36"/>
  <c r="D130" i="36"/>
  <c r="C127" i="36"/>
  <c r="C130" i="36"/>
  <c r="N128" i="36"/>
  <c r="Q121" i="36"/>
  <c r="Q122" i="36"/>
  <c r="Q123" i="36"/>
  <c r="Q124" i="36"/>
  <c r="Q125" i="36"/>
  <c r="Q126" i="36"/>
  <c r="Q127" i="36"/>
  <c r="P127" i="36"/>
  <c r="O127" i="36"/>
  <c r="N118" i="36"/>
  <c r="I78" i="35"/>
  <c r="J78" i="35"/>
  <c r="K78" i="35"/>
  <c r="L78" i="35"/>
  <c r="N78" i="35"/>
  <c r="N79" i="35"/>
  <c r="C78" i="35"/>
  <c r="D78" i="35"/>
  <c r="E78" i="35"/>
  <c r="F78" i="35"/>
  <c r="H78" i="35"/>
  <c r="H79" i="35"/>
  <c r="P68" i="35"/>
  <c r="P70" i="35"/>
  <c r="P72" i="35"/>
  <c r="P74" i="35"/>
  <c r="P76" i="35"/>
  <c r="P78" i="35"/>
  <c r="C61" i="35"/>
  <c r="D56" i="35"/>
  <c r="D57" i="35"/>
  <c r="D58" i="35"/>
  <c r="D59" i="35"/>
  <c r="D60" i="35"/>
  <c r="D61" i="35"/>
  <c r="N50" i="35"/>
  <c r="N53" i="35"/>
  <c r="M50" i="35"/>
  <c r="M53" i="35"/>
  <c r="L50" i="35"/>
  <c r="L53" i="35"/>
  <c r="K50" i="35"/>
  <c r="K53" i="35"/>
  <c r="J50" i="35"/>
  <c r="J53" i="35"/>
  <c r="I50" i="35"/>
  <c r="I53" i="35"/>
  <c r="H50" i="35"/>
  <c r="H53" i="35"/>
  <c r="G50" i="35"/>
  <c r="G53" i="35"/>
  <c r="F50" i="35"/>
  <c r="F53" i="35"/>
  <c r="E50" i="35"/>
  <c r="E53" i="35"/>
  <c r="D50" i="35"/>
  <c r="D53" i="35"/>
  <c r="C50" i="35"/>
  <c r="C53" i="35"/>
  <c r="N51" i="35"/>
  <c r="Q44" i="35"/>
  <c r="Q45" i="35"/>
  <c r="Q46" i="35"/>
  <c r="Q47" i="35"/>
  <c r="Q48" i="35"/>
  <c r="Q49" i="35"/>
  <c r="Q50" i="35"/>
  <c r="P50" i="35"/>
  <c r="O50" i="35"/>
  <c r="N41" i="35"/>
  <c r="I66" i="34"/>
  <c r="J66" i="34"/>
  <c r="K66" i="34"/>
  <c r="L66" i="34"/>
  <c r="N66" i="34"/>
  <c r="N67" i="34"/>
  <c r="C66" i="34"/>
  <c r="D66" i="34"/>
  <c r="E66" i="34"/>
  <c r="F66" i="34"/>
  <c r="H66" i="34"/>
  <c r="H67" i="34"/>
  <c r="P56" i="34"/>
  <c r="P58" i="34"/>
  <c r="P60" i="34"/>
  <c r="P62" i="34"/>
  <c r="P64" i="34"/>
  <c r="P66" i="34"/>
  <c r="C49" i="34"/>
  <c r="D44" i="34"/>
  <c r="D45" i="34"/>
  <c r="D46" i="34"/>
  <c r="D47" i="34"/>
  <c r="D48" i="34"/>
  <c r="D49" i="34"/>
  <c r="N38" i="34"/>
  <c r="N41" i="34"/>
  <c r="M38" i="34"/>
  <c r="M41" i="34"/>
  <c r="L38" i="34"/>
  <c r="L41" i="34"/>
  <c r="K38" i="34"/>
  <c r="K41" i="34"/>
  <c r="J38" i="34"/>
  <c r="J41" i="34"/>
  <c r="I38" i="34"/>
  <c r="I41" i="34"/>
  <c r="H38" i="34"/>
  <c r="H41" i="34"/>
  <c r="G38" i="34"/>
  <c r="G41" i="34"/>
  <c r="F38" i="34"/>
  <c r="F41" i="34"/>
  <c r="E38" i="34"/>
  <c r="E41" i="34"/>
  <c r="D38" i="34"/>
  <c r="D41" i="34"/>
  <c r="C38" i="34"/>
  <c r="C41" i="34"/>
  <c r="N39" i="34"/>
  <c r="Q32" i="34"/>
  <c r="Q33" i="34"/>
  <c r="Q34" i="34"/>
  <c r="Q35" i="34"/>
  <c r="Q36" i="34"/>
  <c r="Q37" i="34"/>
  <c r="Q38" i="34"/>
  <c r="P38" i="34"/>
  <c r="O38" i="34"/>
  <c r="N29" i="34"/>
  <c r="I64" i="33"/>
  <c r="J64" i="33"/>
  <c r="K64" i="33"/>
  <c r="L64" i="33"/>
  <c r="N64" i="33"/>
  <c r="N65" i="33"/>
  <c r="C64" i="33"/>
  <c r="D64" i="33"/>
  <c r="E64" i="33"/>
  <c r="F64" i="33"/>
  <c r="H64" i="33"/>
  <c r="H65" i="33"/>
  <c r="P54" i="33"/>
  <c r="P56" i="33"/>
  <c r="P58" i="33"/>
  <c r="P60" i="33"/>
  <c r="P62" i="33"/>
  <c r="P64" i="33"/>
  <c r="H63" i="33"/>
  <c r="H61" i="33"/>
  <c r="C47" i="33"/>
  <c r="D42" i="33"/>
  <c r="D43" i="33"/>
  <c r="D44" i="33"/>
  <c r="D45" i="33"/>
  <c r="D46" i="33"/>
  <c r="D47" i="33"/>
  <c r="N36" i="33"/>
  <c r="N39" i="33"/>
  <c r="M36" i="33"/>
  <c r="M39" i="33"/>
  <c r="L36" i="33"/>
  <c r="L39" i="33"/>
  <c r="K36" i="33"/>
  <c r="K39" i="33"/>
  <c r="J36" i="33"/>
  <c r="J39" i="33"/>
  <c r="I36" i="33"/>
  <c r="I39" i="33"/>
  <c r="H36" i="33"/>
  <c r="H39" i="33"/>
  <c r="G36" i="33"/>
  <c r="G39" i="33"/>
  <c r="F36" i="33"/>
  <c r="F39" i="33"/>
  <c r="E36" i="33"/>
  <c r="E39" i="33"/>
  <c r="D36" i="33"/>
  <c r="D39" i="33"/>
  <c r="C36" i="33"/>
  <c r="C39" i="33"/>
  <c r="N37" i="33"/>
  <c r="Q30" i="33"/>
  <c r="Q31" i="33"/>
  <c r="Q32" i="33"/>
  <c r="Q33" i="33"/>
  <c r="Q34" i="33"/>
  <c r="Q35" i="33"/>
  <c r="Q36" i="33"/>
  <c r="P36" i="33"/>
  <c r="O36" i="33"/>
  <c r="N27" i="33"/>
  <c r="I78" i="32"/>
  <c r="J78" i="32"/>
  <c r="K78" i="32"/>
  <c r="L78" i="32"/>
  <c r="N78" i="32"/>
  <c r="N79" i="32"/>
  <c r="C78" i="32"/>
  <c r="D78" i="32"/>
  <c r="E78" i="32"/>
  <c r="F78" i="32"/>
  <c r="H78" i="32"/>
  <c r="H79" i="32"/>
  <c r="P68" i="32"/>
  <c r="P70" i="32"/>
  <c r="P72" i="32"/>
  <c r="P74" i="32"/>
  <c r="P76" i="32"/>
  <c r="P78" i="32"/>
  <c r="C61" i="32"/>
  <c r="D56" i="32"/>
  <c r="D57" i="32"/>
  <c r="D58" i="32"/>
  <c r="D59" i="32"/>
  <c r="D60" i="32"/>
  <c r="D61" i="32"/>
  <c r="N50" i="32"/>
  <c r="N53" i="32"/>
  <c r="M50" i="32"/>
  <c r="M53" i="32"/>
  <c r="L50" i="32"/>
  <c r="L53" i="32"/>
  <c r="K50" i="32"/>
  <c r="K53" i="32"/>
  <c r="J50" i="32"/>
  <c r="J53" i="32"/>
  <c r="I50" i="32"/>
  <c r="I53" i="32"/>
  <c r="H50" i="32"/>
  <c r="H53" i="32"/>
  <c r="G50" i="32"/>
  <c r="G53" i="32"/>
  <c r="F50" i="32"/>
  <c r="F53" i="32"/>
  <c r="E50" i="32"/>
  <c r="E53" i="32"/>
  <c r="D50" i="32"/>
  <c r="D53" i="32"/>
  <c r="C50" i="32"/>
  <c r="C53" i="32"/>
  <c r="N51" i="32"/>
  <c r="Q44" i="32"/>
  <c r="Q45" i="32"/>
  <c r="Q46" i="32"/>
  <c r="Q47" i="32"/>
  <c r="Q48" i="32"/>
  <c r="Q49" i="32"/>
  <c r="Q50" i="32"/>
  <c r="P50" i="32"/>
  <c r="O50" i="32"/>
  <c r="N41" i="32"/>
  <c r="I141" i="30"/>
  <c r="J141" i="30"/>
  <c r="K141" i="30"/>
  <c r="L141" i="30"/>
  <c r="N141" i="30"/>
  <c r="N142" i="30"/>
  <c r="C141" i="30"/>
  <c r="D141" i="30"/>
  <c r="E141" i="30"/>
  <c r="F141" i="30"/>
  <c r="H141" i="30"/>
  <c r="H142" i="30"/>
  <c r="H144" i="30"/>
  <c r="P131" i="30"/>
  <c r="P133" i="30"/>
  <c r="P135" i="30"/>
  <c r="P137" i="30"/>
  <c r="P139" i="30"/>
  <c r="P141" i="30"/>
  <c r="C124" i="30"/>
  <c r="D119" i="30"/>
  <c r="D120" i="30"/>
  <c r="D121" i="30"/>
  <c r="D122" i="30"/>
  <c r="D123" i="30"/>
  <c r="D124" i="30"/>
  <c r="N113" i="30"/>
  <c r="N116" i="30"/>
  <c r="M113" i="30"/>
  <c r="M116" i="30"/>
  <c r="L113" i="30"/>
  <c r="L116" i="30"/>
  <c r="K113" i="30"/>
  <c r="K116" i="30"/>
  <c r="J113" i="30"/>
  <c r="J116" i="30"/>
  <c r="I113" i="30"/>
  <c r="I116" i="30"/>
  <c r="H113" i="30"/>
  <c r="H116" i="30"/>
  <c r="G113" i="30"/>
  <c r="G116" i="30"/>
  <c r="F113" i="30"/>
  <c r="F116" i="30"/>
  <c r="E113" i="30"/>
  <c r="E116" i="30"/>
  <c r="D113" i="30"/>
  <c r="D116" i="30"/>
  <c r="C113" i="30"/>
  <c r="C116" i="30"/>
  <c r="N114" i="30"/>
  <c r="Q107" i="30"/>
  <c r="Q108" i="30"/>
  <c r="Q109" i="30"/>
  <c r="Q110" i="30"/>
  <c r="Q111" i="30"/>
  <c r="Q112" i="30"/>
  <c r="Q113" i="30"/>
  <c r="P113" i="30"/>
  <c r="O113" i="30"/>
  <c r="N104" i="30"/>
  <c r="K243" i="29"/>
  <c r="I243" i="29"/>
  <c r="J243" i="29"/>
  <c r="L243" i="29"/>
  <c r="N243" i="29"/>
  <c r="N244" i="29"/>
  <c r="D243" i="29"/>
  <c r="E243" i="29"/>
  <c r="F243" i="29"/>
  <c r="H243" i="29"/>
  <c r="C243" i="29"/>
  <c r="H244" i="29"/>
  <c r="N245" i="29"/>
  <c r="P233" i="29"/>
  <c r="P235" i="29"/>
  <c r="P237" i="29"/>
  <c r="P239" i="29"/>
  <c r="P241" i="29"/>
  <c r="P243" i="29"/>
  <c r="C226" i="29"/>
  <c r="D221" i="29"/>
  <c r="D222" i="29"/>
  <c r="D223" i="29"/>
  <c r="D224" i="29"/>
  <c r="D225" i="29"/>
  <c r="D226" i="29"/>
  <c r="N215" i="29"/>
  <c r="N218" i="29"/>
  <c r="M215" i="29"/>
  <c r="M218" i="29"/>
  <c r="L215" i="29"/>
  <c r="L218" i="29"/>
  <c r="K215" i="29"/>
  <c r="K218" i="29"/>
  <c r="J215" i="29"/>
  <c r="J218" i="29"/>
  <c r="I215" i="29"/>
  <c r="I218" i="29"/>
  <c r="H215" i="29"/>
  <c r="H218" i="29"/>
  <c r="G215" i="29"/>
  <c r="G218" i="29"/>
  <c r="F215" i="29"/>
  <c r="F218" i="29"/>
  <c r="E215" i="29"/>
  <c r="E218" i="29"/>
  <c r="D215" i="29"/>
  <c r="D218" i="29"/>
  <c r="C215" i="29"/>
  <c r="C218" i="29"/>
  <c r="N216" i="29"/>
  <c r="Q209" i="29"/>
  <c r="Q210" i="29"/>
  <c r="Q211" i="29"/>
  <c r="Q212" i="29"/>
  <c r="Q213" i="29"/>
  <c r="Q214" i="29"/>
  <c r="Q215" i="29"/>
  <c r="P215" i="29"/>
  <c r="O215" i="29"/>
  <c r="N206" i="29"/>
  <c r="I138" i="28"/>
  <c r="J138" i="28"/>
  <c r="K138" i="28"/>
  <c r="L138" i="28"/>
  <c r="N138" i="28"/>
  <c r="N139" i="28"/>
  <c r="C138" i="28"/>
  <c r="D138" i="28"/>
  <c r="E138" i="28"/>
  <c r="F138" i="28"/>
  <c r="H138" i="28"/>
  <c r="H139" i="28"/>
  <c r="N140" i="28"/>
  <c r="P128" i="28"/>
  <c r="P130" i="28"/>
  <c r="P132" i="28"/>
  <c r="P134" i="28"/>
  <c r="P136" i="28"/>
  <c r="P138" i="28"/>
  <c r="C121" i="28"/>
  <c r="D116" i="28"/>
  <c r="D117" i="28"/>
  <c r="D118" i="28"/>
  <c r="D119" i="28"/>
  <c r="D120" i="28"/>
  <c r="D121" i="28"/>
  <c r="N110" i="28"/>
  <c r="N113" i="28"/>
  <c r="M110" i="28"/>
  <c r="M113" i="28"/>
  <c r="L110" i="28"/>
  <c r="L113" i="28"/>
  <c r="K110" i="28"/>
  <c r="K113" i="28"/>
  <c r="J110" i="28"/>
  <c r="J113" i="28"/>
  <c r="I110" i="28"/>
  <c r="I113" i="28"/>
  <c r="H110" i="28"/>
  <c r="H113" i="28"/>
  <c r="G110" i="28"/>
  <c r="G113" i="28"/>
  <c r="F110" i="28"/>
  <c r="F113" i="28"/>
  <c r="E110" i="28"/>
  <c r="E113" i="28"/>
  <c r="D110" i="28"/>
  <c r="D113" i="28"/>
  <c r="C110" i="28"/>
  <c r="C113" i="28"/>
  <c r="N111" i="28"/>
  <c r="Q104" i="28"/>
  <c r="Q105" i="28"/>
  <c r="Q106" i="28"/>
  <c r="Q107" i="28"/>
  <c r="Q108" i="28"/>
  <c r="Q109" i="28"/>
  <c r="Q110" i="28"/>
  <c r="P110" i="28"/>
  <c r="O110" i="28"/>
  <c r="N101" i="28"/>
  <c r="C63" i="27"/>
  <c r="D63" i="27"/>
  <c r="E63" i="27"/>
  <c r="F63" i="27"/>
  <c r="H63" i="27"/>
  <c r="I63" i="27"/>
  <c r="J63" i="27"/>
  <c r="K63" i="27"/>
  <c r="L63" i="27"/>
  <c r="N63" i="27"/>
  <c r="H64" i="27"/>
  <c r="P53" i="27"/>
  <c r="P55" i="27"/>
  <c r="P57" i="27"/>
  <c r="P59" i="27"/>
  <c r="P61" i="27"/>
  <c r="P63" i="27"/>
  <c r="C46" i="27"/>
  <c r="D41" i="27"/>
  <c r="D42" i="27"/>
  <c r="D43" i="27"/>
  <c r="D44" i="27"/>
  <c r="D45" i="27"/>
  <c r="D46" i="27"/>
  <c r="N35" i="27"/>
  <c r="N38" i="27"/>
  <c r="M35" i="27"/>
  <c r="M38" i="27"/>
  <c r="L35" i="27"/>
  <c r="L38" i="27"/>
  <c r="K35" i="27"/>
  <c r="K38" i="27"/>
  <c r="J35" i="27"/>
  <c r="J38" i="27"/>
  <c r="I35" i="27"/>
  <c r="I38" i="27"/>
  <c r="H35" i="27"/>
  <c r="H38" i="27"/>
  <c r="G35" i="27"/>
  <c r="G38" i="27"/>
  <c r="F35" i="27"/>
  <c r="F38" i="27"/>
  <c r="E35" i="27"/>
  <c r="E38" i="27"/>
  <c r="D35" i="27"/>
  <c r="D38" i="27"/>
  <c r="C35" i="27"/>
  <c r="C38" i="27"/>
  <c r="N36" i="27"/>
  <c r="Q29" i="27"/>
  <c r="Q30" i="27"/>
  <c r="Q31" i="27"/>
  <c r="Q32" i="27"/>
  <c r="Q33" i="27"/>
  <c r="Q34" i="27"/>
  <c r="Q35" i="27"/>
  <c r="P35" i="27"/>
  <c r="O35" i="27"/>
  <c r="N26" i="27"/>
  <c r="I98" i="26"/>
  <c r="J98" i="26"/>
  <c r="K98" i="26"/>
  <c r="L98" i="26"/>
  <c r="N98" i="26"/>
  <c r="N99" i="26"/>
  <c r="C98" i="26"/>
  <c r="D98" i="26"/>
  <c r="E98" i="26"/>
  <c r="F98" i="26"/>
  <c r="H98" i="26"/>
  <c r="H99" i="26"/>
  <c r="O99" i="26"/>
  <c r="P88" i="26"/>
  <c r="P90" i="26"/>
  <c r="P92" i="26"/>
  <c r="P94" i="26"/>
  <c r="P96" i="26"/>
  <c r="P98" i="26"/>
  <c r="C80" i="26"/>
  <c r="C81" i="26"/>
  <c r="D75" i="26"/>
  <c r="D76" i="26"/>
  <c r="D77" i="26"/>
  <c r="D78" i="26"/>
  <c r="D79" i="26"/>
  <c r="D80" i="26"/>
  <c r="D81" i="26"/>
  <c r="N69" i="26"/>
  <c r="N72" i="26"/>
  <c r="M69" i="26"/>
  <c r="M72" i="26"/>
  <c r="L69" i="26"/>
  <c r="L72" i="26"/>
  <c r="K69" i="26"/>
  <c r="K72" i="26"/>
  <c r="J69" i="26"/>
  <c r="J72" i="26"/>
  <c r="I69" i="26"/>
  <c r="I72" i="26"/>
  <c r="H69" i="26"/>
  <c r="H72" i="26"/>
  <c r="G69" i="26"/>
  <c r="G72" i="26"/>
  <c r="F69" i="26"/>
  <c r="F72" i="26"/>
  <c r="E69" i="26"/>
  <c r="E72" i="26"/>
  <c r="D69" i="26"/>
  <c r="D72" i="26"/>
  <c r="C69" i="26"/>
  <c r="C72" i="26"/>
  <c r="N70" i="26"/>
  <c r="Q63" i="26"/>
  <c r="Q64" i="26"/>
  <c r="Q65" i="26"/>
  <c r="Q66" i="26"/>
  <c r="Q67" i="26"/>
  <c r="Q68" i="26"/>
  <c r="Q69" i="26"/>
  <c r="P69" i="26"/>
  <c r="O69" i="26"/>
  <c r="N60" i="26"/>
  <c r="I113" i="24"/>
  <c r="J113" i="24"/>
  <c r="K113" i="24"/>
  <c r="L113" i="24"/>
  <c r="N113" i="24"/>
  <c r="N114" i="24"/>
  <c r="C113" i="24"/>
  <c r="D113" i="24"/>
  <c r="E113" i="24"/>
  <c r="F113" i="24"/>
  <c r="H113" i="24"/>
  <c r="H114" i="24"/>
  <c r="O114" i="24"/>
  <c r="P103" i="24"/>
  <c r="P105" i="24"/>
  <c r="P107" i="24"/>
  <c r="P109" i="24"/>
  <c r="P111" i="24"/>
  <c r="P113" i="24"/>
  <c r="C95" i="24"/>
  <c r="C96" i="24"/>
  <c r="D90" i="24"/>
  <c r="D91" i="24"/>
  <c r="D92" i="24"/>
  <c r="D93" i="24"/>
  <c r="D94" i="24"/>
  <c r="D95" i="24"/>
  <c r="D96" i="24"/>
  <c r="N84" i="24"/>
  <c r="N87" i="24"/>
  <c r="M84" i="24"/>
  <c r="M87" i="24"/>
  <c r="L84" i="24"/>
  <c r="L87" i="24"/>
  <c r="K84" i="24"/>
  <c r="K87" i="24"/>
  <c r="J84" i="24"/>
  <c r="J87" i="24"/>
  <c r="I84" i="24"/>
  <c r="I87" i="24"/>
  <c r="H84" i="24"/>
  <c r="H87" i="24"/>
  <c r="G84" i="24"/>
  <c r="G87" i="24"/>
  <c r="F84" i="24"/>
  <c r="F87" i="24"/>
  <c r="E84" i="24"/>
  <c r="E87" i="24"/>
  <c r="D84" i="24"/>
  <c r="D87" i="24"/>
  <c r="C84" i="24"/>
  <c r="C87" i="24"/>
  <c r="N85" i="24"/>
  <c r="Q78" i="24"/>
  <c r="Q79" i="24"/>
  <c r="Q80" i="24"/>
  <c r="Q81" i="24"/>
  <c r="Q82" i="24"/>
  <c r="Q83" i="24"/>
  <c r="Q84" i="24"/>
  <c r="P84" i="24"/>
  <c r="O84" i="24"/>
  <c r="N75" i="24"/>
  <c r="I86" i="23"/>
  <c r="J86" i="23"/>
  <c r="K86" i="23"/>
  <c r="L86" i="23"/>
  <c r="N86" i="23"/>
  <c r="N87" i="23"/>
  <c r="C86" i="23"/>
  <c r="D86" i="23"/>
  <c r="E86" i="23"/>
  <c r="F86" i="23"/>
  <c r="H86" i="23"/>
  <c r="H87" i="23"/>
  <c r="O87" i="23"/>
  <c r="P76" i="23"/>
  <c r="P78" i="23"/>
  <c r="P80" i="23"/>
  <c r="P82" i="23"/>
  <c r="P84" i="23"/>
  <c r="P86" i="23"/>
  <c r="C68" i="23"/>
  <c r="C69" i="23"/>
  <c r="D63" i="23"/>
  <c r="D64" i="23"/>
  <c r="D65" i="23"/>
  <c r="D66" i="23"/>
  <c r="D67" i="23"/>
  <c r="D68" i="23"/>
  <c r="D69" i="23"/>
  <c r="N57" i="23"/>
  <c r="N60" i="23"/>
  <c r="M57" i="23"/>
  <c r="M60" i="23"/>
  <c r="L57" i="23"/>
  <c r="L60" i="23"/>
  <c r="K57" i="23"/>
  <c r="K60" i="23"/>
  <c r="J57" i="23"/>
  <c r="J60" i="23"/>
  <c r="I57" i="23"/>
  <c r="I60" i="23"/>
  <c r="H57" i="23"/>
  <c r="H60" i="23"/>
  <c r="G57" i="23"/>
  <c r="G60" i="23"/>
  <c r="F57" i="23"/>
  <c r="F60" i="23"/>
  <c r="E57" i="23"/>
  <c r="E60" i="23"/>
  <c r="D57" i="23"/>
  <c r="D60" i="23"/>
  <c r="C57" i="23"/>
  <c r="C60" i="23"/>
  <c r="N58" i="23"/>
  <c r="Q51" i="23"/>
  <c r="Q52" i="23"/>
  <c r="Q53" i="23"/>
  <c r="Q54" i="23"/>
  <c r="Q55" i="23"/>
  <c r="Q56" i="23"/>
  <c r="Q57" i="23"/>
  <c r="P57" i="23"/>
  <c r="O57" i="23"/>
  <c r="N48" i="23"/>
  <c r="J160" i="16"/>
  <c r="K160" i="16"/>
  <c r="L160" i="16"/>
  <c r="M160" i="16"/>
  <c r="O160" i="16"/>
  <c r="O161" i="16"/>
  <c r="D160" i="16"/>
  <c r="E160" i="16"/>
  <c r="F160" i="16"/>
  <c r="G160" i="16"/>
  <c r="I160" i="16"/>
  <c r="I161" i="16"/>
  <c r="P161" i="16"/>
  <c r="Q150" i="16"/>
  <c r="Q152" i="16"/>
  <c r="Q154" i="16"/>
  <c r="Q156" i="16"/>
  <c r="Q158" i="16"/>
  <c r="Q160" i="16"/>
  <c r="D142" i="16"/>
  <c r="E141" i="16"/>
  <c r="E140" i="16"/>
  <c r="E139" i="16"/>
  <c r="E138" i="16"/>
  <c r="E137" i="16"/>
  <c r="O132" i="16"/>
  <c r="O135" i="16"/>
  <c r="N135" i="16"/>
  <c r="M132" i="16"/>
  <c r="M135" i="16"/>
  <c r="L132" i="16"/>
  <c r="L135" i="16"/>
  <c r="K132" i="16"/>
  <c r="K135" i="16"/>
  <c r="J132" i="16"/>
  <c r="J135" i="16"/>
  <c r="I132" i="16"/>
  <c r="I135" i="16"/>
  <c r="H135" i="16"/>
  <c r="G132" i="16"/>
  <c r="G135" i="16"/>
  <c r="F132" i="16"/>
  <c r="F135" i="16"/>
  <c r="E132" i="16"/>
  <c r="E135" i="16"/>
  <c r="D132" i="16"/>
  <c r="D135" i="16"/>
  <c r="O133" i="16"/>
  <c r="R126" i="16"/>
  <c r="R127" i="16"/>
  <c r="R128" i="16"/>
  <c r="R129" i="16"/>
  <c r="R130" i="16"/>
  <c r="R131" i="16"/>
  <c r="R132" i="16"/>
  <c r="Q132" i="16"/>
  <c r="P132" i="16"/>
  <c r="O123" i="16"/>
  <c r="I109" i="14"/>
  <c r="J109" i="14"/>
  <c r="K109" i="14"/>
  <c r="L109" i="14"/>
  <c r="N109" i="14"/>
  <c r="N110" i="14"/>
  <c r="C109" i="14"/>
  <c r="D109" i="14"/>
  <c r="E109" i="14"/>
  <c r="F109" i="14"/>
  <c r="H109" i="14"/>
  <c r="H110" i="14"/>
  <c r="O110" i="14"/>
  <c r="P99" i="14"/>
  <c r="P101" i="14"/>
  <c r="P103" i="14"/>
  <c r="P105" i="14"/>
  <c r="P107" i="14"/>
  <c r="P109" i="14"/>
  <c r="C92" i="14"/>
  <c r="D87" i="14"/>
  <c r="D88" i="14"/>
  <c r="D89" i="14"/>
  <c r="D90" i="14"/>
  <c r="D91" i="14"/>
  <c r="D92" i="14"/>
  <c r="N81" i="14"/>
  <c r="N84" i="14"/>
  <c r="M81" i="14"/>
  <c r="M84" i="14"/>
  <c r="L81" i="14"/>
  <c r="L84" i="14"/>
  <c r="K81" i="14"/>
  <c r="K84" i="14"/>
  <c r="J81" i="14"/>
  <c r="J84" i="14"/>
  <c r="I81" i="14"/>
  <c r="I84" i="14"/>
  <c r="H81" i="14"/>
  <c r="H84" i="14"/>
  <c r="G81" i="14"/>
  <c r="G84" i="14"/>
  <c r="F81" i="14"/>
  <c r="F84" i="14"/>
  <c r="E81" i="14"/>
  <c r="E84" i="14"/>
  <c r="D81" i="14"/>
  <c r="D84" i="14"/>
  <c r="C81" i="14"/>
  <c r="C84" i="14"/>
  <c r="N82" i="14"/>
  <c r="Q75" i="14"/>
  <c r="Q76" i="14"/>
  <c r="Q77" i="14"/>
  <c r="Q78" i="14"/>
  <c r="Q79" i="14"/>
  <c r="Q80" i="14"/>
  <c r="Q81" i="14"/>
  <c r="P81" i="14"/>
  <c r="O81" i="14"/>
  <c r="N72" i="14"/>
  <c r="C87" i="12"/>
  <c r="D87" i="12"/>
  <c r="E87" i="12"/>
  <c r="F87" i="12"/>
  <c r="H87" i="12"/>
  <c r="H88" i="12"/>
  <c r="I87" i="12"/>
  <c r="J87" i="12"/>
  <c r="K87" i="12"/>
  <c r="L87" i="12"/>
  <c r="N87" i="12"/>
  <c r="N88" i="12"/>
  <c r="O88" i="12"/>
  <c r="P77" i="12"/>
  <c r="P79" i="12"/>
  <c r="P81" i="12"/>
  <c r="P83" i="12"/>
  <c r="P85" i="12"/>
  <c r="P87" i="12"/>
  <c r="C71" i="12"/>
  <c r="D70" i="12"/>
  <c r="D69" i="12"/>
  <c r="D68" i="12"/>
  <c r="D67" i="12"/>
  <c r="D66" i="12"/>
  <c r="N59" i="12"/>
  <c r="N62" i="12"/>
  <c r="M59" i="12"/>
  <c r="M62" i="12"/>
  <c r="L59" i="12"/>
  <c r="L62" i="12"/>
  <c r="K59" i="12"/>
  <c r="K62" i="12"/>
  <c r="J59" i="12"/>
  <c r="J62" i="12"/>
  <c r="I59" i="12"/>
  <c r="I62" i="12"/>
  <c r="H59" i="12"/>
  <c r="H62" i="12"/>
  <c r="G59" i="12"/>
  <c r="G62" i="12"/>
  <c r="F59" i="12"/>
  <c r="F62" i="12"/>
  <c r="E59" i="12"/>
  <c r="E62" i="12"/>
  <c r="D59" i="12"/>
  <c r="D62" i="12"/>
  <c r="C59" i="12"/>
  <c r="C62" i="12"/>
  <c r="N60" i="12"/>
  <c r="Q53" i="12"/>
  <c r="Q54" i="12"/>
  <c r="Q55" i="12"/>
  <c r="Q56" i="12"/>
  <c r="Q57" i="12"/>
  <c r="Q58" i="12"/>
  <c r="Q59" i="12"/>
  <c r="P59" i="12"/>
  <c r="O59" i="12"/>
  <c r="N50" i="12"/>
  <c r="C92" i="11"/>
  <c r="D92" i="11"/>
  <c r="E92" i="11"/>
  <c r="F92" i="11"/>
  <c r="H92" i="11"/>
  <c r="H93" i="11"/>
  <c r="I92" i="11"/>
  <c r="J92" i="11"/>
  <c r="K92" i="11"/>
  <c r="L92" i="11"/>
  <c r="N92" i="11"/>
  <c r="N93" i="11"/>
  <c r="O93" i="11"/>
  <c r="P82" i="11"/>
  <c r="P84" i="11"/>
  <c r="P86" i="11"/>
  <c r="P88" i="11"/>
  <c r="P90" i="11"/>
  <c r="P92" i="11"/>
  <c r="C76" i="11"/>
  <c r="D75" i="11"/>
  <c r="D74" i="11"/>
  <c r="D73" i="11"/>
  <c r="D72" i="11"/>
  <c r="D71" i="11"/>
  <c r="N65" i="11"/>
  <c r="N68" i="11"/>
  <c r="M65" i="11"/>
  <c r="M68" i="11"/>
  <c r="L65" i="11"/>
  <c r="L68" i="11"/>
  <c r="K65" i="11"/>
  <c r="K68" i="11"/>
  <c r="J65" i="11"/>
  <c r="J68" i="11"/>
  <c r="I65" i="11"/>
  <c r="I68" i="11"/>
  <c r="H65" i="11"/>
  <c r="H68" i="11"/>
  <c r="G65" i="11"/>
  <c r="G68" i="11"/>
  <c r="F65" i="11"/>
  <c r="F68" i="11"/>
  <c r="E65" i="11"/>
  <c r="E68" i="11"/>
  <c r="D65" i="11"/>
  <c r="D68" i="11"/>
  <c r="C65" i="11"/>
  <c r="C68" i="11"/>
  <c r="N66" i="11"/>
  <c r="Q59" i="11"/>
  <c r="Q60" i="11"/>
  <c r="Q61" i="11"/>
  <c r="Q62" i="11"/>
  <c r="Q63" i="11"/>
  <c r="Q64" i="11"/>
  <c r="Q65" i="11"/>
  <c r="P65" i="11"/>
  <c r="O65" i="11"/>
  <c r="N56" i="11"/>
  <c r="I87" i="13"/>
  <c r="J87" i="13"/>
  <c r="K87" i="13"/>
  <c r="L87" i="13"/>
  <c r="N87" i="13"/>
  <c r="N88" i="13"/>
  <c r="C87" i="13"/>
  <c r="D87" i="13"/>
  <c r="E87" i="13"/>
  <c r="F87" i="13"/>
  <c r="H87" i="13"/>
  <c r="H88" i="13"/>
  <c r="O88" i="13"/>
  <c r="P77" i="13"/>
  <c r="P79" i="13"/>
  <c r="P81" i="13"/>
  <c r="P83" i="13"/>
  <c r="P85" i="13"/>
  <c r="P87" i="13"/>
  <c r="C71" i="13"/>
  <c r="D70" i="13"/>
  <c r="D69" i="13"/>
  <c r="D68" i="13"/>
  <c r="D67" i="13"/>
  <c r="D66" i="13"/>
  <c r="N60" i="13"/>
  <c r="N63" i="13"/>
  <c r="M60" i="13"/>
  <c r="M63" i="13"/>
  <c r="L60" i="13"/>
  <c r="L63" i="13"/>
  <c r="K60" i="13"/>
  <c r="K63" i="13"/>
  <c r="J60" i="13"/>
  <c r="J63" i="13"/>
  <c r="I60" i="13"/>
  <c r="I63" i="13"/>
  <c r="H60" i="13"/>
  <c r="H63" i="13"/>
  <c r="G60" i="13"/>
  <c r="G63" i="13"/>
  <c r="F60" i="13"/>
  <c r="F63" i="13"/>
  <c r="E60" i="13"/>
  <c r="E63" i="13"/>
  <c r="D60" i="13"/>
  <c r="D63" i="13"/>
  <c r="C60" i="13"/>
  <c r="C63" i="13"/>
  <c r="N61" i="13"/>
  <c r="Q54" i="13"/>
  <c r="Q55" i="13"/>
  <c r="Q56" i="13"/>
  <c r="Q57" i="13"/>
  <c r="Q58" i="13"/>
  <c r="Q59" i="13"/>
  <c r="Q60" i="13"/>
  <c r="P60" i="13"/>
  <c r="O60" i="13"/>
  <c r="N51" i="13"/>
  <c r="I80" i="7"/>
  <c r="J80" i="7"/>
  <c r="K80" i="7"/>
  <c r="L80" i="7"/>
  <c r="M80" i="7"/>
  <c r="N80" i="7"/>
  <c r="N81" i="7"/>
  <c r="C80" i="7"/>
  <c r="D80" i="7"/>
  <c r="E80" i="7"/>
  <c r="F80" i="7"/>
  <c r="H80" i="7"/>
  <c r="H81" i="7"/>
  <c r="O81" i="7"/>
  <c r="P70" i="7"/>
  <c r="P72" i="7"/>
  <c r="P74" i="7"/>
  <c r="P76" i="7"/>
  <c r="P78" i="7"/>
  <c r="P80" i="7"/>
  <c r="C64" i="7"/>
  <c r="D63" i="7"/>
  <c r="D62" i="7"/>
  <c r="D61" i="7"/>
  <c r="D60" i="7"/>
  <c r="D59" i="7"/>
  <c r="N53" i="7"/>
  <c r="N56" i="7"/>
  <c r="M53" i="7"/>
  <c r="M56" i="7"/>
  <c r="L53" i="7"/>
  <c r="L56" i="7"/>
  <c r="K53" i="7"/>
  <c r="K56" i="7"/>
  <c r="J53" i="7"/>
  <c r="J56" i="7"/>
  <c r="I53" i="7"/>
  <c r="I56" i="7"/>
  <c r="H53" i="7"/>
  <c r="H56" i="7"/>
  <c r="G53" i="7"/>
  <c r="G56" i="7"/>
  <c r="F53" i="7"/>
  <c r="F56" i="7"/>
  <c r="E53" i="7"/>
  <c r="E56" i="7"/>
  <c r="D53" i="7"/>
  <c r="D56" i="7"/>
  <c r="C53" i="7"/>
  <c r="C56" i="7"/>
  <c r="N54" i="7"/>
  <c r="Q47" i="7"/>
  <c r="Q48" i="7"/>
  <c r="Q49" i="7"/>
  <c r="Q50" i="7"/>
  <c r="Q51" i="7"/>
  <c r="Q52" i="7"/>
  <c r="Q53" i="7"/>
  <c r="P53" i="7"/>
  <c r="O53" i="7"/>
  <c r="N44" i="7"/>
  <c r="I56" i="2"/>
  <c r="J56" i="2"/>
  <c r="K56" i="2"/>
  <c r="L56" i="2"/>
  <c r="N56" i="2"/>
  <c r="N57" i="2"/>
  <c r="C56" i="2"/>
  <c r="D56" i="2"/>
  <c r="E56" i="2"/>
  <c r="F56" i="2"/>
  <c r="H56" i="2"/>
  <c r="H57" i="2"/>
  <c r="O57" i="2"/>
  <c r="P46" i="2"/>
  <c r="P48" i="2"/>
  <c r="P50" i="2"/>
  <c r="P52" i="2"/>
  <c r="P54" i="2"/>
  <c r="P56" i="2"/>
  <c r="C40" i="2"/>
  <c r="D39" i="2"/>
  <c r="D38" i="2"/>
  <c r="D37" i="2"/>
  <c r="D36" i="2"/>
  <c r="D35" i="2"/>
  <c r="N30" i="2"/>
  <c r="N33" i="2"/>
  <c r="M30" i="2"/>
  <c r="M33" i="2"/>
  <c r="L30" i="2"/>
  <c r="L33" i="2"/>
  <c r="K30" i="2"/>
  <c r="K33" i="2"/>
  <c r="J30" i="2"/>
  <c r="J33" i="2"/>
  <c r="I30" i="2"/>
  <c r="I33" i="2"/>
  <c r="H30" i="2"/>
  <c r="H33" i="2"/>
  <c r="G30" i="2"/>
  <c r="G33" i="2"/>
  <c r="F30" i="2"/>
  <c r="F33" i="2"/>
  <c r="E30" i="2"/>
  <c r="E33" i="2"/>
  <c r="D30" i="2"/>
  <c r="D33" i="2"/>
  <c r="C30" i="2"/>
  <c r="C33" i="2"/>
  <c r="N31" i="2"/>
  <c r="Q24" i="2"/>
  <c r="Q25" i="2"/>
  <c r="Q26" i="2"/>
  <c r="Q27" i="2"/>
  <c r="Q28" i="2"/>
  <c r="Q29" i="2"/>
  <c r="Q30" i="2"/>
  <c r="P30" i="2"/>
  <c r="O30" i="2"/>
  <c r="N21" i="2"/>
  <c r="N245" i="8"/>
  <c r="N247" i="8"/>
  <c r="M245" i="8"/>
  <c r="M247" i="8"/>
  <c r="L245" i="8"/>
  <c r="L247" i="8"/>
  <c r="K245" i="8"/>
  <c r="K247" i="8"/>
  <c r="J245" i="8"/>
  <c r="J247" i="8"/>
  <c r="I245" i="8"/>
  <c r="I247" i="8"/>
  <c r="H245" i="8"/>
  <c r="H247" i="8"/>
  <c r="G245" i="8"/>
  <c r="G247" i="8"/>
  <c r="F245" i="8"/>
  <c r="F247" i="8"/>
  <c r="E245" i="8"/>
  <c r="E247" i="8"/>
  <c r="D245" i="8"/>
  <c r="D247" i="8"/>
  <c r="C245" i="8"/>
  <c r="C247" i="8"/>
  <c r="N246" i="8"/>
  <c r="H246" i="8"/>
  <c r="O246" i="8"/>
  <c r="P243" i="8"/>
  <c r="P241" i="8"/>
  <c r="P239" i="8"/>
  <c r="P237" i="8"/>
  <c r="P235" i="8"/>
  <c r="C225" i="8"/>
  <c r="D224" i="8"/>
  <c r="D223" i="8"/>
  <c r="D222" i="8"/>
  <c r="D221" i="8"/>
  <c r="D220" i="8"/>
  <c r="N213" i="8"/>
  <c r="N216" i="8"/>
  <c r="M213" i="8"/>
  <c r="M216" i="8"/>
  <c r="L213" i="8"/>
  <c r="L216" i="8"/>
  <c r="K213" i="8"/>
  <c r="K216" i="8"/>
  <c r="J213" i="8"/>
  <c r="J216" i="8"/>
  <c r="I213" i="8"/>
  <c r="I216" i="8"/>
  <c r="H213" i="8"/>
  <c r="H216" i="8"/>
  <c r="G213" i="8"/>
  <c r="G216" i="8"/>
  <c r="F213" i="8"/>
  <c r="F216" i="8"/>
  <c r="E213" i="8"/>
  <c r="E216" i="8"/>
  <c r="D213" i="8"/>
  <c r="D216" i="8"/>
  <c r="C213" i="8"/>
  <c r="C216" i="8"/>
  <c r="N214" i="8"/>
  <c r="Q207" i="8"/>
  <c r="Q208" i="8"/>
  <c r="Q209" i="8"/>
  <c r="Q210" i="8"/>
  <c r="Q211" i="8"/>
  <c r="Q212" i="8"/>
  <c r="Q213" i="8"/>
  <c r="P213" i="8"/>
  <c r="O213" i="8"/>
  <c r="N204" i="8"/>
  <c r="N201" i="8"/>
  <c r="M201" i="8"/>
  <c r="L201" i="8"/>
  <c r="K201" i="8"/>
  <c r="J201" i="8"/>
  <c r="I201" i="8"/>
  <c r="H201" i="8"/>
  <c r="G201" i="8"/>
  <c r="F201" i="8"/>
  <c r="E201" i="8"/>
  <c r="D201" i="8"/>
  <c r="C201" i="8"/>
</calcChain>
</file>

<file path=xl/comments1.xml><?xml version="1.0" encoding="utf-8"?>
<comments xmlns="http://schemas.openxmlformats.org/spreadsheetml/2006/main">
  <authors>
    <author>ArreolaO</author>
  </authors>
  <commentList>
    <comment ref="C4" authorId="0">
      <text>
        <r>
          <rPr>
            <b/>
            <sz val="9"/>
            <color indexed="81"/>
            <rFont val="Tahoma"/>
            <family val="2"/>
          </rPr>
          <t>ArreolaO:</t>
        </r>
        <r>
          <rPr>
            <sz val="9"/>
            <color indexed="81"/>
            <rFont val="Tahoma"/>
            <family val="2"/>
          </rPr>
          <t xml:space="preserve">
What is happening right now, usually baselines: State, Pressure</t>
        </r>
      </text>
    </comment>
    <comment ref="E4" authorId="0">
      <text>
        <r>
          <rPr>
            <b/>
            <sz val="9"/>
            <color indexed="81"/>
            <rFont val="Tahoma"/>
            <family val="2"/>
          </rPr>
          <t>ArreolaO:</t>
        </r>
        <r>
          <rPr>
            <sz val="9"/>
            <color indexed="81"/>
            <rFont val="Tahoma"/>
            <family val="2"/>
          </rPr>
          <t xml:space="preserve">
What is going to happen: Impact, Response
</t>
        </r>
      </text>
    </comment>
    <comment ref="G4"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42"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42"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43"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44" authorId="0">
      <text>
        <r>
          <rPr>
            <b/>
            <sz val="9"/>
            <color indexed="81"/>
            <rFont val="Tahoma"/>
            <family val="2"/>
          </rPr>
          <t>ArreolaO:</t>
        </r>
        <r>
          <rPr>
            <sz val="9"/>
            <color indexed="81"/>
            <rFont val="Tahoma"/>
            <family val="2"/>
          </rPr>
          <t xml:space="preserve">
What is happening right now, usually baselines: State, Pressure</t>
        </r>
      </text>
    </comment>
    <comment ref="E44" authorId="0">
      <text>
        <r>
          <rPr>
            <b/>
            <sz val="9"/>
            <color indexed="81"/>
            <rFont val="Tahoma"/>
            <family val="2"/>
          </rPr>
          <t>ArreolaO:</t>
        </r>
        <r>
          <rPr>
            <sz val="9"/>
            <color indexed="81"/>
            <rFont val="Tahoma"/>
            <family val="2"/>
          </rPr>
          <t xml:space="preserve">
What is going to happen: Impact, Response
</t>
        </r>
      </text>
    </comment>
    <comment ref="G44"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45"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45"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t>
        </r>
      </text>
    </comment>
    <comment ref="E45" authorId="0">
      <text>
        <r>
          <rPr>
            <b/>
            <sz val="9"/>
            <color indexed="81"/>
            <rFont val="Tahoma"/>
            <family val="2"/>
          </rPr>
          <t>ArreolaO:</t>
        </r>
        <r>
          <rPr>
            <sz val="9"/>
            <color indexed="81"/>
            <rFont val="Tahoma"/>
            <family val="2"/>
          </rPr>
          <t xml:space="preserve">
Indicator signals the effect of a policy or action on an actual trend.
</t>
        </r>
      </text>
    </comment>
    <comment ref="F45"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45"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List>
</comments>
</file>

<file path=xl/comments10.xml><?xml version="1.0" encoding="utf-8"?>
<comments xmlns="http://schemas.openxmlformats.org/spreadsheetml/2006/main">
  <authors>
    <author>ArreolaO</author>
    <author>carrsadmin</author>
  </authors>
  <commentList>
    <comment ref="D2"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J2"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I3"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D4" authorId="0">
      <text>
        <r>
          <rPr>
            <b/>
            <sz val="9"/>
            <color indexed="81"/>
            <rFont val="Tahoma"/>
            <family val="2"/>
          </rPr>
          <t>ArreolaO:</t>
        </r>
        <r>
          <rPr>
            <sz val="9"/>
            <color indexed="81"/>
            <rFont val="Tahoma"/>
            <family val="2"/>
          </rPr>
          <t xml:space="preserve">
What is happening right now, usually baselines: State, Pressure
More related to un-intended effects of human actions on resouces, or the effects of environmental pollution on human conditions.
</t>
        </r>
      </text>
    </comment>
    <comment ref="F4" authorId="0">
      <text>
        <r>
          <rPr>
            <b/>
            <sz val="9"/>
            <color indexed="81"/>
            <rFont val="Tahoma"/>
            <family val="2"/>
          </rPr>
          <t>ArreolaO:</t>
        </r>
        <r>
          <rPr>
            <sz val="9"/>
            <color indexed="81"/>
            <rFont val="Tahoma"/>
            <family val="2"/>
          </rPr>
          <t xml:space="preserve">
What is going to happen: Impact, Response
But it is also related to intended consequences derived from policies or actions planned by city members</t>
        </r>
      </text>
    </comment>
    <comment ref="H4"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D5"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E5"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
But </t>
        </r>
      </text>
    </comment>
    <comment ref="F5" authorId="0">
      <text>
        <r>
          <rPr>
            <b/>
            <sz val="9"/>
            <color indexed="81"/>
            <rFont val="Tahoma"/>
            <family val="2"/>
          </rPr>
          <t>ArreolaO:</t>
        </r>
        <r>
          <rPr>
            <sz val="9"/>
            <color indexed="81"/>
            <rFont val="Tahoma"/>
            <family val="2"/>
          </rPr>
          <t xml:space="preserve">
Indicator signals the effect of a policy or action on an actual trend.
</t>
        </r>
      </text>
    </comment>
    <comment ref="G5"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I5"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 ref="C16" authorId="1">
      <text>
        <r>
          <rPr>
            <b/>
            <sz val="8"/>
            <color indexed="81"/>
            <rFont val="Tahoma"/>
            <family val="2"/>
          </rPr>
          <t xml:space="preserve">The question here is the level of management involved in the strategy departing from this indicator.  More management means that this can be a resource sufficiency type of action, otherwise it would be FI.
</t>
        </r>
      </text>
    </comment>
    <comment ref="C30" authorId="0">
      <text>
        <r>
          <rPr>
            <b/>
            <sz val="9"/>
            <color indexed="81"/>
            <rFont val="Tahoma"/>
            <family val="2"/>
          </rPr>
          <t>ArreolaO:</t>
        </r>
        <r>
          <rPr>
            <sz val="9"/>
            <color indexed="81"/>
            <rFont val="Tahoma"/>
            <family val="2"/>
          </rPr>
          <t xml:space="preserve">
Directed towards social institutions, collective action, community actions. Not as much as actions that affect individual directly (such as education, that is more on the side of psychological)
</t>
        </r>
      </text>
    </comment>
    <comment ref="L38" authorId="1">
      <text>
        <r>
          <rPr>
            <b/>
            <sz val="8"/>
            <color indexed="81"/>
            <rFont val="Tahoma"/>
            <family val="2"/>
          </rPr>
          <t xml:space="preserve">Moved up from Engagement section
</t>
        </r>
      </text>
    </comment>
    <comment ref="J79" authorId="0">
      <text>
        <r>
          <rPr>
            <b/>
            <sz val="9"/>
            <color indexed="81"/>
            <rFont val="Tahoma"/>
            <family val="2"/>
          </rPr>
          <t xml:space="preserve">Psychological???
</t>
        </r>
      </text>
    </comment>
    <comment ref="J88" authorId="0">
      <text>
        <r>
          <rPr>
            <b/>
            <sz val="9"/>
            <color indexed="81"/>
            <rFont val="Tahoma"/>
            <family val="2"/>
          </rPr>
          <t>ArreolaO:</t>
        </r>
        <r>
          <rPr>
            <sz val="9"/>
            <color indexed="81"/>
            <rFont val="Tahoma"/>
            <family val="2"/>
          </rPr>
          <t xml:space="preserve">
Psychological
</t>
        </r>
      </text>
    </comment>
    <comment ref="C92" authorId="0">
      <text>
        <r>
          <rPr>
            <b/>
            <sz val="9"/>
            <color indexed="81"/>
            <rFont val="Tahoma"/>
            <family val="2"/>
          </rPr>
          <t>ArreolaO:</t>
        </r>
        <r>
          <rPr>
            <sz val="9"/>
            <color indexed="81"/>
            <rFont val="Tahoma"/>
            <family val="2"/>
          </rPr>
          <t xml:space="preserve">
Advance human condition at the individual level.
</t>
        </r>
        <r>
          <rPr>
            <b/>
            <sz val="9"/>
            <color indexed="81"/>
            <rFont val="Tahoma"/>
            <family val="2"/>
          </rPr>
          <t>Physiological needs</t>
        </r>
        <r>
          <rPr>
            <sz val="9"/>
            <color indexed="81"/>
            <rFont val="Tahoma"/>
            <family val="2"/>
          </rPr>
          <t xml:space="preserve">: requiremens for food, clothing and shelter
</t>
        </r>
        <r>
          <rPr>
            <b/>
            <sz val="9"/>
            <color indexed="81"/>
            <rFont val="Tahoma"/>
            <family val="2"/>
          </rPr>
          <t>Safety needs</t>
        </r>
        <r>
          <rPr>
            <sz val="9"/>
            <color indexed="81"/>
            <rFont val="Tahoma"/>
            <family val="2"/>
          </rPr>
          <t xml:space="preserve">: physical and mental security; freedom from fear, anxiety and chaos; and the need for stability, dependency and protection. Requires (1) minimum level of income and an appropriate welfare safety net, overall strict adherence to the principle of intra-generational equity; (2) the establishment of institutions based around the need for social coherence and stability; (3) ecological sustainability to ensure future existence.
</t>
        </r>
        <r>
          <rPr>
            <b/>
            <sz val="9"/>
            <color indexed="81"/>
            <rFont val="Tahoma"/>
            <family val="2"/>
          </rPr>
          <t>The need for belongingness and love</t>
        </r>
        <r>
          <rPr>
            <sz val="9"/>
            <color indexed="81"/>
            <rFont val="Tahoma"/>
            <family val="2"/>
          </rPr>
          <t xml:space="preserve">: the need for affectionate relationships with people in general; the hunger for contact and intimacy; avoid loneliness; intergenerational equity to keep sense of identity. 
</t>
        </r>
        <r>
          <rPr>
            <b/>
            <sz val="9"/>
            <color indexed="81"/>
            <rFont val="Tahoma"/>
            <family val="2"/>
          </rPr>
          <t>The need for esteem</t>
        </r>
        <r>
          <rPr>
            <sz val="9"/>
            <color indexed="81"/>
            <rFont val="Tahoma"/>
            <family val="2"/>
          </rPr>
          <t xml:space="preserve">; a high and stable evaluation of oneself, for self-respect, and for the esteem of others. 
</t>
        </r>
        <r>
          <rPr>
            <b/>
            <sz val="9"/>
            <color indexed="81"/>
            <rFont val="Tahoma"/>
            <family val="2"/>
          </rPr>
          <t>Self-actualization needs</t>
        </r>
        <r>
          <rPr>
            <sz val="9"/>
            <color indexed="81"/>
            <rFont val="Tahoma"/>
            <family val="2"/>
          </rPr>
          <t xml:space="preserve">: the individual's desire for self-fulfilment.  
</t>
        </r>
      </text>
    </comment>
    <comment ref="M93" authorId="0">
      <text>
        <r>
          <rPr>
            <b/>
            <sz val="9"/>
            <color indexed="81"/>
            <rFont val="Tahoma"/>
            <family val="2"/>
          </rPr>
          <t xml:space="preserve">Response because they are related to the actions taken after observing results from the supporting indicators (that are descriptive indic.)
</t>
        </r>
      </text>
    </comment>
    <comment ref="D146"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J146"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I147"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D148" authorId="0">
      <text>
        <r>
          <rPr>
            <b/>
            <sz val="9"/>
            <color indexed="81"/>
            <rFont val="Tahoma"/>
            <family val="2"/>
          </rPr>
          <t>ArreolaO:</t>
        </r>
        <r>
          <rPr>
            <sz val="9"/>
            <color indexed="81"/>
            <rFont val="Tahoma"/>
            <family val="2"/>
          </rPr>
          <t xml:space="preserve">
What is happening right now, usually baselines: State, Pressure</t>
        </r>
      </text>
    </comment>
    <comment ref="F148" authorId="0">
      <text>
        <r>
          <rPr>
            <b/>
            <sz val="9"/>
            <color indexed="81"/>
            <rFont val="Tahoma"/>
            <family val="2"/>
          </rPr>
          <t>ArreolaO:</t>
        </r>
        <r>
          <rPr>
            <sz val="9"/>
            <color indexed="81"/>
            <rFont val="Tahoma"/>
            <family val="2"/>
          </rPr>
          <t xml:space="preserve">
What is going to happen: Impact, Response
</t>
        </r>
      </text>
    </comment>
    <comment ref="H148"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D149"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E149"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t>
        </r>
      </text>
    </comment>
    <comment ref="F149" authorId="0">
      <text>
        <r>
          <rPr>
            <b/>
            <sz val="9"/>
            <color indexed="81"/>
            <rFont val="Tahoma"/>
            <family val="2"/>
          </rPr>
          <t>ArreolaO:</t>
        </r>
        <r>
          <rPr>
            <sz val="9"/>
            <color indexed="81"/>
            <rFont val="Tahoma"/>
            <family val="2"/>
          </rPr>
          <t xml:space="preserve">
Indicator signals the effect of a policy or action on an actual trend.
</t>
        </r>
      </text>
    </comment>
    <comment ref="G149"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I149"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List>
</comments>
</file>

<file path=xl/comments11.xml><?xml version="1.0" encoding="utf-8"?>
<comments xmlns="http://schemas.openxmlformats.org/spreadsheetml/2006/main">
  <authors>
    <author>ArreolaO</author>
  </authors>
  <commentList>
    <comment ref="C2"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2"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3"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4" authorId="0">
      <text>
        <r>
          <rPr>
            <b/>
            <sz val="9"/>
            <color indexed="81"/>
            <rFont val="Tahoma"/>
            <family val="2"/>
          </rPr>
          <t>ArreolaO:</t>
        </r>
        <r>
          <rPr>
            <sz val="9"/>
            <color indexed="81"/>
            <rFont val="Tahoma"/>
            <family val="2"/>
          </rPr>
          <t xml:space="preserve">
What is happening right now, usually baselines: State, Pressure</t>
        </r>
      </text>
    </comment>
    <comment ref="E4" authorId="0">
      <text>
        <r>
          <rPr>
            <b/>
            <sz val="9"/>
            <color indexed="81"/>
            <rFont val="Tahoma"/>
            <family val="2"/>
          </rPr>
          <t>ArreolaO:</t>
        </r>
        <r>
          <rPr>
            <sz val="9"/>
            <color indexed="81"/>
            <rFont val="Tahoma"/>
            <family val="2"/>
          </rPr>
          <t xml:space="preserve">
What is going to happen: Impact, Response
</t>
        </r>
      </text>
    </comment>
    <comment ref="G4"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5"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5"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t>
        </r>
      </text>
    </comment>
    <comment ref="E5" authorId="0">
      <text>
        <r>
          <rPr>
            <b/>
            <sz val="9"/>
            <color indexed="81"/>
            <rFont val="Tahoma"/>
            <family val="2"/>
          </rPr>
          <t>ArreolaO:</t>
        </r>
        <r>
          <rPr>
            <sz val="9"/>
            <color indexed="81"/>
            <rFont val="Tahoma"/>
            <family val="2"/>
          </rPr>
          <t xml:space="preserve">
Indicator signals the effect of a policy or action on an actual trend.
</t>
        </r>
      </text>
    </comment>
    <comment ref="F5"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5"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 ref="K5" authorId="0">
      <text>
        <r>
          <rPr>
            <b/>
            <sz val="9"/>
            <color indexed="81"/>
            <rFont val="Tahoma"/>
            <family val="2"/>
          </rPr>
          <t>ArreolaO:</t>
        </r>
        <r>
          <rPr>
            <sz val="9"/>
            <color indexed="81"/>
            <rFont val="Tahoma"/>
            <family val="2"/>
          </rPr>
          <t xml:space="preserve">
Impact can be also when the indicator signals an unintended result (such as teen pregnancy)</t>
        </r>
      </text>
    </comment>
    <comment ref="B7" authorId="0">
      <text>
        <r>
          <rPr>
            <b/>
            <sz val="9"/>
            <color indexed="81"/>
            <rFont val="Tahoma"/>
            <family val="2"/>
          </rPr>
          <t>ArreolaO:</t>
        </r>
        <r>
          <rPr>
            <sz val="9"/>
            <color indexed="81"/>
            <rFont val="Tahoma"/>
            <family val="2"/>
          </rPr>
          <t xml:space="preserve">
I am doubtful about this one, the purpose of the measured ozone is to guarantee human health. The consideration of clean air is not so much for ecological purposes as it is for psychological ones.  The dimensions got mixed up in my mind and I am not sure if I should leave it here.
</t>
        </r>
      </text>
    </comment>
    <comment ref="C7" authorId="0">
      <text>
        <r>
          <rPr>
            <b/>
            <sz val="9"/>
            <color indexed="81"/>
            <rFont val="Tahoma"/>
            <family val="2"/>
          </rPr>
          <t>ArreolaO:</t>
        </r>
        <r>
          <rPr>
            <sz val="9"/>
            <color indexed="81"/>
            <rFont val="Tahoma"/>
            <family val="2"/>
          </rPr>
          <t xml:space="preserve">
this is a cost effective reason - effects on health and crops
</t>
        </r>
      </text>
    </comment>
    <comment ref="B19" authorId="0">
      <text>
        <r>
          <rPr>
            <b/>
            <sz val="9"/>
            <color indexed="81"/>
            <rFont val="Tahoma"/>
            <family val="2"/>
          </rPr>
          <t>ArreolaO:</t>
        </r>
        <r>
          <rPr>
            <sz val="9"/>
            <color indexed="81"/>
            <rFont val="Tahoma"/>
            <family val="2"/>
          </rPr>
          <t xml:space="preserve">
Directed towards social institutions, collective action, community actions. Not as much as actions that affect individual directly (such as education, that is more on the side of psychological)
</t>
        </r>
      </text>
    </comment>
    <comment ref="B38" authorId="0">
      <text>
        <r>
          <rPr>
            <b/>
            <sz val="9"/>
            <color indexed="81"/>
            <rFont val="Tahoma"/>
            <family val="2"/>
          </rPr>
          <t>ArreolaO:</t>
        </r>
        <r>
          <rPr>
            <sz val="9"/>
            <color indexed="81"/>
            <rFont val="Tahoma"/>
            <family val="2"/>
          </rPr>
          <t xml:space="preserve">
Advance human condition at the individual level.
</t>
        </r>
        <r>
          <rPr>
            <b/>
            <sz val="9"/>
            <color indexed="81"/>
            <rFont val="Tahoma"/>
            <family val="2"/>
          </rPr>
          <t>Physiological needs</t>
        </r>
        <r>
          <rPr>
            <sz val="9"/>
            <color indexed="81"/>
            <rFont val="Tahoma"/>
            <family val="2"/>
          </rPr>
          <t xml:space="preserve">: requiremens for food, clothing and shelter
</t>
        </r>
        <r>
          <rPr>
            <b/>
            <sz val="9"/>
            <color indexed="81"/>
            <rFont val="Tahoma"/>
            <family val="2"/>
          </rPr>
          <t>Safety needs</t>
        </r>
        <r>
          <rPr>
            <sz val="9"/>
            <color indexed="81"/>
            <rFont val="Tahoma"/>
            <family val="2"/>
          </rPr>
          <t xml:space="preserve">: physical and mental security; freedom from fear, anxiety and chaos; and the need for stability, dependency and protection. Requires (1) minimum level of income and an appropriate welfare safety net, overall strict adherence to the principle of intra-generational equity; (2) the establishment of institutions based around the need for social coherence and stability; (3) ecological sustainability to ensure future existence.
</t>
        </r>
        <r>
          <rPr>
            <b/>
            <sz val="9"/>
            <color indexed="81"/>
            <rFont val="Tahoma"/>
            <family val="2"/>
          </rPr>
          <t>The need for belongingness and love</t>
        </r>
        <r>
          <rPr>
            <sz val="9"/>
            <color indexed="81"/>
            <rFont val="Tahoma"/>
            <family val="2"/>
          </rPr>
          <t xml:space="preserve">: the need for affectionate relationships with people in general; the hunger for contact and intimacy; avoid loneliness; intergenerational equity to keep sense of identity. 
</t>
        </r>
        <r>
          <rPr>
            <b/>
            <sz val="9"/>
            <color indexed="81"/>
            <rFont val="Tahoma"/>
            <family val="2"/>
          </rPr>
          <t>The need for esteem</t>
        </r>
        <r>
          <rPr>
            <sz val="9"/>
            <color indexed="81"/>
            <rFont val="Tahoma"/>
            <family val="2"/>
          </rPr>
          <t xml:space="preserve">; a high and stable evaluation of oneself, for self-respect, and for the esteem of others. 
</t>
        </r>
        <r>
          <rPr>
            <b/>
            <sz val="9"/>
            <color indexed="81"/>
            <rFont val="Tahoma"/>
            <family val="2"/>
          </rPr>
          <t>Self-actualization needs</t>
        </r>
        <r>
          <rPr>
            <sz val="9"/>
            <color indexed="81"/>
            <rFont val="Tahoma"/>
            <family val="2"/>
          </rPr>
          <t xml:space="preserve">: the individual's desire for self-fulfilment.  
</t>
        </r>
      </text>
    </comment>
    <comment ref="C78"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78"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79"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80" authorId="0">
      <text>
        <r>
          <rPr>
            <b/>
            <sz val="9"/>
            <color indexed="81"/>
            <rFont val="Tahoma"/>
            <family val="2"/>
          </rPr>
          <t>ArreolaO:</t>
        </r>
        <r>
          <rPr>
            <sz val="9"/>
            <color indexed="81"/>
            <rFont val="Tahoma"/>
            <family val="2"/>
          </rPr>
          <t xml:space="preserve">
What is happening right now, usually baselines: State, Pressure</t>
        </r>
      </text>
    </comment>
    <comment ref="E80" authorId="0">
      <text>
        <r>
          <rPr>
            <b/>
            <sz val="9"/>
            <color indexed="81"/>
            <rFont val="Tahoma"/>
            <family val="2"/>
          </rPr>
          <t>ArreolaO:</t>
        </r>
        <r>
          <rPr>
            <sz val="9"/>
            <color indexed="81"/>
            <rFont val="Tahoma"/>
            <family val="2"/>
          </rPr>
          <t xml:space="preserve">
What is going to happen: Impact, Response
</t>
        </r>
      </text>
    </comment>
    <comment ref="G80"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81"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81"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t>
        </r>
      </text>
    </comment>
    <comment ref="E81" authorId="0">
      <text>
        <r>
          <rPr>
            <b/>
            <sz val="9"/>
            <color indexed="81"/>
            <rFont val="Tahoma"/>
            <family val="2"/>
          </rPr>
          <t>ArreolaO:</t>
        </r>
        <r>
          <rPr>
            <sz val="9"/>
            <color indexed="81"/>
            <rFont val="Tahoma"/>
            <family val="2"/>
          </rPr>
          <t xml:space="preserve">
Indicator signals the effect of a policy or action on an actual trend.
</t>
        </r>
      </text>
    </comment>
    <comment ref="F81"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81"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List>
</comments>
</file>

<file path=xl/comments12.xml><?xml version="1.0" encoding="utf-8"?>
<comments xmlns="http://schemas.openxmlformats.org/spreadsheetml/2006/main">
  <authors>
    <author>ArreolaO</author>
  </authors>
  <commentList>
    <comment ref="C2"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2"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3"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4" authorId="0">
      <text>
        <r>
          <rPr>
            <b/>
            <sz val="9"/>
            <color indexed="81"/>
            <rFont val="Tahoma"/>
            <family val="2"/>
          </rPr>
          <t>ArreolaO:</t>
        </r>
        <r>
          <rPr>
            <sz val="9"/>
            <color indexed="81"/>
            <rFont val="Tahoma"/>
            <family val="2"/>
          </rPr>
          <t xml:space="preserve">
What is happening right now, usually baselines: State, Pressure
More related to un-intended effects of human actions on resouces, or the effects of environmental pollution on human conditions.
</t>
        </r>
      </text>
    </comment>
    <comment ref="E4" authorId="0">
      <text>
        <r>
          <rPr>
            <b/>
            <sz val="9"/>
            <color indexed="81"/>
            <rFont val="Tahoma"/>
            <family val="2"/>
          </rPr>
          <t>ArreolaO:</t>
        </r>
        <r>
          <rPr>
            <sz val="9"/>
            <color indexed="81"/>
            <rFont val="Tahoma"/>
            <family val="2"/>
          </rPr>
          <t xml:space="preserve">
What is going to happen: Impact, Response
But it is also related to intended consequences derived from policies or actions planned by city members</t>
        </r>
      </text>
    </comment>
    <comment ref="G4"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5"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5"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
But </t>
        </r>
      </text>
    </comment>
    <comment ref="E5" authorId="0">
      <text>
        <r>
          <rPr>
            <b/>
            <sz val="9"/>
            <color indexed="81"/>
            <rFont val="Tahoma"/>
            <family val="2"/>
          </rPr>
          <t>ArreolaO:</t>
        </r>
        <r>
          <rPr>
            <sz val="9"/>
            <color indexed="81"/>
            <rFont val="Tahoma"/>
            <family val="2"/>
          </rPr>
          <t xml:space="preserve">
Indicator signals the effect of a policy or action on an actual trend.
</t>
        </r>
      </text>
    </comment>
    <comment ref="F5"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5"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 ref="B17" authorId="0">
      <text>
        <r>
          <rPr>
            <b/>
            <sz val="9"/>
            <color indexed="81"/>
            <rFont val="Tahoma"/>
            <family val="2"/>
          </rPr>
          <t>ArreolaO:</t>
        </r>
        <r>
          <rPr>
            <sz val="9"/>
            <color indexed="81"/>
            <rFont val="Tahoma"/>
            <family val="2"/>
          </rPr>
          <t xml:space="preserve">
Directed towards social institutions, collective action, community actions. Not as much as actions that affect individual directly (such as education, that is more on the side of psychological)
</t>
        </r>
      </text>
    </comment>
    <comment ref="B33" authorId="0">
      <text>
        <r>
          <rPr>
            <b/>
            <sz val="9"/>
            <color indexed="81"/>
            <rFont val="Tahoma"/>
            <family val="2"/>
          </rPr>
          <t>ArreolaO:</t>
        </r>
        <r>
          <rPr>
            <sz val="9"/>
            <color indexed="81"/>
            <rFont val="Tahoma"/>
            <family val="2"/>
          </rPr>
          <t xml:space="preserve">
Advance human condition at the individual level.
</t>
        </r>
        <r>
          <rPr>
            <b/>
            <sz val="9"/>
            <color indexed="81"/>
            <rFont val="Tahoma"/>
            <family val="2"/>
          </rPr>
          <t>Physiological needs</t>
        </r>
        <r>
          <rPr>
            <sz val="9"/>
            <color indexed="81"/>
            <rFont val="Tahoma"/>
            <family val="2"/>
          </rPr>
          <t xml:space="preserve">: requiremens for food, clothing and shelter
</t>
        </r>
        <r>
          <rPr>
            <b/>
            <sz val="9"/>
            <color indexed="81"/>
            <rFont val="Tahoma"/>
            <family val="2"/>
          </rPr>
          <t>Safety needs</t>
        </r>
        <r>
          <rPr>
            <sz val="9"/>
            <color indexed="81"/>
            <rFont val="Tahoma"/>
            <family val="2"/>
          </rPr>
          <t xml:space="preserve">: physical and mental security; freedom from fear, anxiety and chaos; and the need for stability, dependency and protection. Requires (1) minimum level of income and an appropriate welfare safety net, overall strict adherence to the principle of intra-generational equity; (2) the establishment of institutions based around the need for social coherence and stability; (3) ecological sustainability to ensure future existence.
</t>
        </r>
        <r>
          <rPr>
            <b/>
            <sz val="9"/>
            <color indexed="81"/>
            <rFont val="Tahoma"/>
            <family val="2"/>
          </rPr>
          <t>The need for belongingness and love</t>
        </r>
        <r>
          <rPr>
            <sz val="9"/>
            <color indexed="81"/>
            <rFont val="Tahoma"/>
            <family val="2"/>
          </rPr>
          <t xml:space="preserve">: the need for affectionate relationships with people in general; the hunger for contact and intimacy; avoid loneliness; intergenerational equity to keep sense of identity. 
</t>
        </r>
        <r>
          <rPr>
            <b/>
            <sz val="9"/>
            <color indexed="81"/>
            <rFont val="Tahoma"/>
            <family val="2"/>
          </rPr>
          <t>The need for esteem</t>
        </r>
        <r>
          <rPr>
            <sz val="9"/>
            <color indexed="81"/>
            <rFont val="Tahoma"/>
            <family val="2"/>
          </rPr>
          <t xml:space="preserve">; a high and stable evaluation of oneself, for self-respect, and for the esteem of others. 
</t>
        </r>
        <r>
          <rPr>
            <b/>
            <sz val="9"/>
            <color indexed="81"/>
            <rFont val="Tahoma"/>
            <family val="2"/>
          </rPr>
          <t>Self-actualization needs</t>
        </r>
        <r>
          <rPr>
            <sz val="9"/>
            <color indexed="81"/>
            <rFont val="Tahoma"/>
            <family val="2"/>
          </rPr>
          <t xml:space="preserve">: the individual's desire for self-fulfilment.  
</t>
        </r>
      </text>
    </comment>
    <comment ref="C64"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64"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65"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66" authorId="0">
      <text>
        <r>
          <rPr>
            <b/>
            <sz val="9"/>
            <color indexed="81"/>
            <rFont val="Tahoma"/>
            <family val="2"/>
          </rPr>
          <t>ArreolaO:</t>
        </r>
        <r>
          <rPr>
            <sz val="9"/>
            <color indexed="81"/>
            <rFont val="Tahoma"/>
            <family val="2"/>
          </rPr>
          <t xml:space="preserve">
What is happening right now, usually baselines: State, Pressure</t>
        </r>
      </text>
    </comment>
    <comment ref="E66" authorId="0">
      <text>
        <r>
          <rPr>
            <b/>
            <sz val="9"/>
            <color indexed="81"/>
            <rFont val="Tahoma"/>
            <family val="2"/>
          </rPr>
          <t>ArreolaO:</t>
        </r>
        <r>
          <rPr>
            <sz val="9"/>
            <color indexed="81"/>
            <rFont val="Tahoma"/>
            <family val="2"/>
          </rPr>
          <t xml:space="preserve">
What is going to happen: Impact, Response
</t>
        </r>
      </text>
    </comment>
    <comment ref="G66"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67"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67"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t>
        </r>
      </text>
    </comment>
    <comment ref="E67" authorId="0">
      <text>
        <r>
          <rPr>
            <b/>
            <sz val="9"/>
            <color indexed="81"/>
            <rFont val="Tahoma"/>
            <family val="2"/>
          </rPr>
          <t>ArreolaO:</t>
        </r>
        <r>
          <rPr>
            <sz val="9"/>
            <color indexed="81"/>
            <rFont val="Tahoma"/>
            <family val="2"/>
          </rPr>
          <t xml:space="preserve">
Indicator signals the effect of a policy or action on an actual trend.
</t>
        </r>
      </text>
    </comment>
    <comment ref="F67"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67"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List>
</comments>
</file>

<file path=xl/comments13.xml><?xml version="1.0" encoding="utf-8"?>
<comments xmlns="http://schemas.openxmlformats.org/spreadsheetml/2006/main">
  <authors>
    <author>ArreolaO</author>
  </authors>
  <commentList>
    <comment ref="C2"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2"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3"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4" authorId="0">
      <text>
        <r>
          <rPr>
            <b/>
            <sz val="9"/>
            <color indexed="81"/>
            <rFont val="Tahoma"/>
            <family val="2"/>
          </rPr>
          <t>ArreolaO:</t>
        </r>
        <r>
          <rPr>
            <sz val="9"/>
            <color indexed="81"/>
            <rFont val="Tahoma"/>
            <family val="2"/>
          </rPr>
          <t xml:space="preserve">
What is happening right now, usually baselines: State, Pressure
More related to un-intended effects of human actions on resouces, or the effects of environmental pollution on human conditions.
</t>
        </r>
      </text>
    </comment>
    <comment ref="E4" authorId="0">
      <text>
        <r>
          <rPr>
            <b/>
            <sz val="9"/>
            <color indexed="81"/>
            <rFont val="Tahoma"/>
            <family val="2"/>
          </rPr>
          <t>ArreolaO:</t>
        </r>
        <r>
          <rPr>
            <sz val="9"/>
            <color indexed="81"/>
            <rFont val="Tahoma"/>
            <family val="2"/>
          </rPr>
          <t xml:space="preserve">
What is going to happen: Impact, Response
But it is also related to intended consequences derived from policies or actions planned by city members</t>
        </r>
      </text>
    </comment>
    <comment ref="G4"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5"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5"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
But </t>
        </r>
      </text>
    </comment>
    <comment ref="E5" authorId="0">
      <text>
        <r>
          <rPr>
            <b/>
            <sz val="9"/>
            <color indexed="81"/>
            <rFont val="Tahoma"/>
            <family val="2"/>
          </rPr>
          <t>ArreolaO:</t>
        </r>
        <r>
          <rPr>
            <sz val="9"/>
            <color indexed="81"/>
            <rFont val="Tahoma"/>
            <family val="2"/>
          </rPr>
          <t xml:space="preserve">
Indicator signals the effect of a policy or action on an actual trend.
</t>
        </r>
      </text>
    </comment>
    <comment ref="F5"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5"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 ref="B15" authorId="0">
      <text>
        <r>
          <rPr>
            <b/>
            <sz val="9"/>
            <color indexed="81"/>
            <rFont val="Tahoma"/>
            <family val="2"/>
          </rPr>
          <t>ArreolaO:</t>
        </r>
        <r>
          <rPr>
            <sz val="9"/>
            <color indexed="81"/>
            <rFont val="Tahoma"/>
            <family val="2"/>
          </rPr>
          <t xml:space="preserve">
Directed towards social institutions, collective action, community actions. Not as much as actions that affect individual directly (such as education, that is more on the side of psychological)
</t>
        </r>
      </text>
    </comment>
    <comment ref="B20" authorId="0">
      <text>
        <r>
          <rPr>
            <b/>
            <sz val="9"/>
            <color indexed="81"/>
            <rFont val="Tahoma"/>
            <family val="2"/>
          </rPr>
          <t>ArreolaO:</t>
        </r>
        <r>
          <rPr>
            <sz val="9"/>
            <color indexed="81"/>
            <rFont val="Tahoma"/>
            <family val="2"/>
          </rPr>
          <t xml:space="preserve">
Advance human condition at the individual level.
</t>
        </r>
        <r>
          <rPr>
            <b/>
            <sz val="9"/>
            <color indexed="81"/>
            <rFont val="Tahoma"/>
            <family val="2"/>
          </rPr>
          <t>Physiological needs</t>
        </r>
        <r>
          <rPr>
            <sz val="9"/>
            <color indexed="81"/>
            <rFont val="Tahoma"/>
            <family val="2"/>
          </rPr>
          <t xml:space="preserve">: requiremens for food, clothing and shelter
</t>
        </r>
        <r>
          <rPr>
            <b/>
            <sz val="9"/>
            <color indexed="81"/>
            <rFont val="Tahoma"/>
            <family val="2"/>
          </rPr>
          <t>Safety needs</t>
        </r>
        <r>
          <rPr>
            <sz val="9"/>
            <color indexed="81"/>
            <rFont val="Tahoma"/>
            <family val="2"/>
          </rPr>
          <t xml:space="preserve">: physical and mental security; freedom from fear, anxiety and chaos; and the need for stability, dependency and protection. Requires (1) minimum level of income and an appropriate welfare safety net, overall strict adherence to the principle of intra-generational equity; (2) the establishment of institutions based around the need for social coherence and stability; (3) ecological sustainability to ensure future existence.
</t>
        </r>
        <r>
          <rPr>
            <b/>
            <sz val="9"/>
            <color indexed="81"/>
            <rFont val="Tahoma"/>
            <family val="2"/>
          </rPr>
          <t>The need for belongingness and love</t>
        </r>
        <r>
          <rPr>
            <sz val="9"/>
            <color indexed="81"/>
            <rFont val="Tahoma"/>
            <family val="2"/>
          </rPr>
          <t xml:space="preserve">: the need for affectionate relationships with people in general; the hunger for contact and intimacy; avoid loneliness; intergenerational equity to keep sense of identity. 
</t>
        </r>
        <r>
          <rPr>
            <b/>
            <sz val="9"/>
            <color indexed="81"/>
            <rFont val="Tahoma"/>
            <family val="2"/>
          </rPr>
          <t>The need for esteem</t>
        </r>
        <r>
          <rPr>
            <sz val="9"/>
            <color indexed="81"/>
            <rFont val="Tahoma"/>
            <family val="2"/>
          </rPr>
          <t xml:space="preserve">; a high and stable evaluation of oneself, for self-respect, and for the esteem of others. 
</t>
        </r>
        <r>
          <rPr>
            <b/>
            <sz val="9"/>
            <color indexed="81"/>
            <rFont val="Tahoma"/>
            <family val="2"/>
          </rPr>
          <t>Self-actualization needs</t>
        </r>
        <r>
          <rPr>
            <sz val="9"/>
            <color indexed="81"/>
            <rFont val="Tahoma"/>
            <family val="2"/>
          </rPr>
          <t xml:space="preserve">: the individual's desire for self-fulfilment.  
</t>
        </r>
      </text>
    </comment>
    <comment ref="C49"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49"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50"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51" authorId="0">
      <text>
        <r>
          <rPr>
            <b/>
            <sz val="9"/>
            <color indexed="81"/>
            <rFont val="Tahoma"/>
            <family val="2"/>
          </rPr>
          <t>ArreolaO:</t>
        </r>
        <r>
          <rPr>
            <sz val="9"/>
            <color indexed="81"/>
            <rFont val="Tahoma"/>
            <family val="2"/>
          </rPr>
          <t xml:space="preserve">
What is happening right now, usually baselines: State, Pressure</t>
        </r>
      </text>
    </comment>
    <comment ref="E51" authorId="0">
      <text>
        <r>
          <rPr>
            <b/>
            <sz val="9"/>
            <color indexed="81"/>
            <rFont val="Tahoma"/>
            <family val="2"/>
          </rPr>
          <t>ArreolaO:</t>
        </r>
        <r>
          <rPr>
            <sz val="9"/>
            <color indexed="81"/>
            <rFont val="Tahoma"/>
            <family val="2"/>
          </rPr>
          <t xml:space="preserve">
What is going to happen: Impact, Response
</t>
        </r>
      </text>
    </comment>
    <comment ref="G51"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52"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52"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t>
        </r>
      </text>
    </comment>
    <comment ref="E52" authorId="0">
      <text>
        <r>
          <rPr>
            <b/>
            <sz val="9"/>
            <color indexed="81"/>
            <rFont val="Tahoma"/>
            <family val="2"/>
          </rPr>
          <t>ArreolaO:</t>
        </r>
        <r>
          <rPr>
            <sz val="9"/>
            <color indexed="81"/>
            <rFont val="Tahoma"/>
            <family val="2"/>
          </rPr>
          <t xml:space="preserve">
Indicator signals the effect of a policy or action on an actual trend.
</t>
        </r>
      </text>
    </comment>
    <comment ref="F52"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52"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List>
</comments>
</file>

<file path=xl/comments14.xml><?xml version="1.0" encoding="utf-8"?>
<comments xmlns="http://schemas.openxmlformats.org/spreadsheetml/2006/main">
  <authors>
    <author>ArreolaO</author>
  </authors>
  <commentList>
    <comment ref="C2"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2"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3"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4" authorId="0">
      <text>
        <r>
          <rPr>
            <b/>
            <sz val="9"/>
            <color indexed="81"/>
            <rFont val="Tahoma"/>
            <family val="2"/>
          </rPr>
          <t>ArreolaO:</t>
        </r>
        <r>
          <rPr>
            <sz val="9"/>
            <color indexed="81"/>
            <rFont val="Tahoma"/>
            <family val="2"/>
          </rPr>
          <t xml:space="preserve">
What is happening right now, usually baselines: State, Pressure
More related to un-intended effects of human actions on resouces, or the effects of environmental pollution on human conditions.
</t>
        </r>
      </text>
    </comment>
    <comment ref="E4" authorId="0">
      <text>
        <r>
          <rPr>
            <b/>
            <sz val="9"/>
            <color indexed="81"/>
            <rFont val="Tahoma"/>
            <family val="2"/>
          </rPr>
          <t>ArreolaO:</t>
        </r>
        <r>
          <rPr>
            <sz val="9"/>
            <color indexed="81"/>
            <rFont val="Tahoma"/>
            <family val="2"/>
          </rPr>
          <t xml:space="preserve">
What is going to happen: Impact, Response
But it is also related to intended consequences derived from policies or actions planned by city members</t>
        </r>
      </text>
    </comment>
    <comment ref="G4"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5"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5"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
But </t>
        </r>
      </text>
    </comment>
    <comment ref="E5" authorId="0">
      <text>
        <r>
          <rPr>
            <b/>
            <sz val="9"/>
            <color indexed="81"/>
            <rFont val="Tahoma"/>
            <family val="2"/>
          </rPr>
          <t>ArreolaO:</t>
        </r>
        <r>
          <rPr>
            <sz val="9"/>
            <color indexed="81"/>
            <rFont val="Tahoma"/>
            <family val="2"/>
          </rPr>
          <t xml:space="preserve">
Indicator signals the effect of a policy or action on an actual trend.
</t>
        </r>
      </text>
    </comment>
    <comment ref="F5"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5"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 ref="B44" authorId="0">
      <text>
        <r>
          <rPr>
            <b/>
            <sz val="9"/>
            <color indexed="81"/>
            <rFont val="Tahoma"/>
            <family val="2"/>
          </rPr>
          <t>ArreolaO:</t>
        </r>
        <r>
          <rPr>
            <sz val="9"/>
            <color indexed="81"/>
            <rFont val="Tahoma"/>
            <family val="2"/>
          </rPr>
          <t xml:space="preserve">
Directed towards social institutions, collective action, community actions. Not as much as actions that affect individual directly (such as education, that is more on the side of psychological)
</t>
        </r>
      </text>
    </comment>
    <comment ref="B81" authorId="0">
      <text>
        <r>
          <rPr>
            <b/>
            <sz val="9"/>
            <color indexed="81"/>
            <rFont val="Tahoma"/>
            <family val="2"/>
          </rPr>
          <t>ArreolaO:</t>
        </r>
        <r>
          <rPr>
            <sz val="9"/>
            <color indexed="81"/>
            <rFont val="Tahoma"/>
            <family val="2"/>
          </rPr>
          <t xml:space="preserve">
Advance human condition at the individual level.
</t>
        </r>
        <r>
          <rPr>
            <b/>
            <sz val="9"/>
            <color indexed="81"/>
            <rFont val="Tahoma"/>
            <family val="2"/>
          </rPr>
          <t>Physiological needs</t>
        </r>
        <r>
          <rPr>
            <sz val="9"/>
            <color indexed="81"/>
            <rFont val="Tahoma"/>
            <family val="2"/>
          </rPr>
          <t xml:space="preserve">: requiremens for food, clothing and shelter
</t>
        </r>
        <r>
          <rPr>
            <b/>
            <sz val="9"/>
            <color indexed="81"/>
            <rFont val="Tahoma"/>
            <family val="2"/>
          </rPr>
          <t>Safety needs</t>
        </r>
        <r>
          <rPr>
            <sz val="9"/>
            <color indexed="81"/>
            <rFont val="Tahoma"/>
            <family val="2"/>
          </rPr>
          <t xml:space="preserve">: physical and mental security; freedom from fear, anxiety and chaos; and the need for stability, dependency and protection. Requires (1) minimum level of income and an appropriate welfare safety net, overall strict adherence to the principle of intra-generational equity; (2) the establishment of institutions based around the need for social coherence and stability; (3) ecological sustainability to ensure future existence.
</t>
        </r>
        <r>
          <rPr>
            <b/>
            <sz val="9"/>
            <color indexed="81"/>
            <rFont val="Tahoma"/>
            <family val="2"/>
          </rPr>
          <t>The need for belongingness and love</t>
        </r>
        <r>
          <rPr>
            <sz val="9"/>
            <color indexed="81"/>
            <rFont val="Tahoma"/>
            <family val="2"/>
          </rPr>
          <t xml:space="preserve">: the need for affectionate relationships with people in general; the hunger for contact and intimacy; avoid loneliness; intergenerational equity to keep sense of identity. 
</t>
        </r>
        <r>
          <rPr>
            <b/>
            <sz val="9"/>
            <color indexed="81"/>
            <rFont val="Tahoma"/>
            <family val="2"/>
          </rPr>
          <t>The need for esteem</t>
        </r>
        <r>
          <rPr>
            <sz val="9"/>
            <color indexed="81"/>
            <rFont val="Tahoma"/>
            <family val="2"/>
          </rPr>
          <t xml:space="preserve">; a high and stable evaluation of oneself, for self-respect, and for the esteem of others. 
</t>
        </r>
        <r>
          <rPr>
            <b/>
            <sz val="9"/>
            <color indexed="81"/>
            <rFont val="Tahoma"/>
            <family val="2"/>
          </rPr>
          <t>Self-actualization needs</t>
        </r>
        <r>
          <rPr>
            <sz val="9"/>
            <color indexed="81"/>
            <rFont val="Tahoma"/>
            <family val="2"/>
          </rPr>
          <t xml:space="preserve">: the individual's desire for self-fulfilment.  
</t>
        </r>
      </text>
    </comment>
    <comment ref="C127"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127"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128"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129" authorId="0">
      <text>
        <r>
          <rPr>
            <b/>
            <sz val="9"/>
            <color indexed="81"/>
            <rFont val="Tahoma"/>
            <family val="2"/>
          </rPr>
          <t>ArreolaO:</t>
        </r>
        <r>
          <rPr>
            <sz val="9"/>
            <color indexed="81"/>
            <rFont val="Tahoma"/>
            <family val="2"/>
          </rPr>
          <t xml:space="preserve">
What is happening right now, usually baselines: State, Pressure</t>
        </r>
      </text>
    </comment>
    <comment ref="E129" authorId="0">
      <text>
        <r>
          <rPr>
            <b/>
            <sz val="9"/>
            <color indexed="81"/>
            <rFont val="Tahoma"/>
            <family val="2"/>
          </rPr>
          <t>ArreolaO:</t>
        </r>
        <r>
          <rPr>
            <sz val="9"/>
            <color indexed="81"/>
            <rFont val="Tahoma"/>
            <family val="2"/>
          </rPr>
          <t xml:space="preserve">
What is going to happen: Impact, Response
</t>
        </r>
      </text>
    </comment>
    <comment ref="G129"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130"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130"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t>
        </r>
      </text>
    </comment>
    <comment ref="E130" authorId="0">
      <text>
        <r>
          <rPr>
            <b/>
            <sz val="9"/>
            <color indexed="81"/>
            <rFont val="Tahoma"/>
            <family val="2"/>
          </rPr>
          <t>ArreolaO:</t>
        </r>
        <r>
          <rPr>
            <sz val="9"/>
            <color indexed="81"/>
            <rFont val="Tahoma"/>
            <family val="2"/>
          </rPr>
          <t xml:space="preserve">
Indicator signals the effect of a policy or action on an actual trend.
</t>
        </r>
      </text>
    </comment>
    <comment ref="F130"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130"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List>
</comments>
</file>

<file path=xl/comments15.xml><?xml version="1.0" encoding="utf-8"?>
<comments xmlns="http://schemas.openxmlformats.org/spreadsheetml/2006/main">
  <authors>
    <author>ArreolaO</author>
  </authors>
  <commentList>
    <comment ref="C2"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2"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3"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4" authorId="0">
      <text>
        <r>
          <rPr>
            <b/>
            <sz val="9"/>
            <color indexed="81"/>
            <rFont val="Tahoma"/>
            <family val="2"/>
          </rPr>
          <t>ArreolaO:</t>
        </r>
        <r>
          <rPr>
            <sz val="9"/>
            <color indexed="81"/>
            <rFont val="Tahoma"/>
            <family val="2"/>
          </rPr>
          <t xml:space="preserve">
What is happening right now, usually baselines: State, Pressure
More related to un-intended effects of human actions on resouces, or the effects of environmental pollution on human conditions.
</t>
        </r>
      </text>
    </comment>
    <comment ref="E4" authorId="0">
      <text>
        <r>
          <rPr>
            <b/>
            <sz val="9"/>
            <color indexed="81"/>
            <rFont val="Tahoma"/>
            <family val="2"/>
          </rPr>
          <t>ArreolaO:</t>
        </r>
        <r>
          <rPr>
            <sz val="9"/>
            <color indexed="81"/>
            <rFont val="Tahoma"/>
            <family val="2"/>
          </rPr>
          <t xml:space="preserve">
What is going to happen: Impact, Response
But it is also related to intended consequences derived from policies or actions planned by city members</t>
        </r>
      </text>
    </comment>
    <comment ref="G4"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5"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5"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
But </t>
        </r>
      </text>
    </comment>
    <comment ref="E5" authorId="0">
      <text>
        <r>
          <rPr>
            <b/>
            <sz val="9"/>
            <color indexed="81"/>
            <rFont val="Tahoma"/>
            <family val="2"/>
          </rPr>
          <t>ArreolaO:</t>
        </r>
        <r>
          <rPr>
            <sz val="9"/>
            <color indexed="81"/>
            <rFont val="Tahoma"/>
            <family val="2"/>
          </rPr>
          <t xml:space="preserve">
Indicator signals the effect of a policy or action on an actual trend.
</t>
        </r>
      </text>
    </comment>
    <comment ref="F5"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5"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 ref="B18" authorId="0">
      <text>
        <r>
          <rPr>
            <b/>
            <sz val="9"/>
            <color indexed="81"/>
            <rFont val="Tahoma"/>
            <family val="2"/>
          </rPr>
          <t>ArreolaO:</t>
        </r>
        <r>
          <rPr>
            <sz val="9"/>
            <color indexed="81"/>
            <rFont val="Tahoma"/>
            <family val="2"/>
          </rPr>
          <t xml:space="preserve">
Directed towards social institutions, collective action, community actions. Not as much as actions that affect individual directly (such as education, that is more on the side of psychological)
</t>
        </r>
      </text>
    </comment>
    <comment ref="B23" authorId="0">
      <text>
        <r>
          <rPr>
            <b/>
            <sz val="9"/>
            <color indexed="81"/>
            <rFont val="Tahoma"/>
            <family val="2"/>
          </rPr>
          <t>ArreolaO:</t>
        </r>
        <r>
          <rPr>
            <sz val="9"/>
            <color indexed="81"/>
            <rFont val="Tahoma"/>
            <family val="2"/>
          </rPr>
          <t xml:space="preserve">
Advance human condition at the individual level.
</t>
        </r>
        <r>
          <rPr>
            <b/>
            <sz val="9"/>
            <color indexed="81"/>
            <rFont val="Tahoma"/>
            <family val="2"/>
          </rPr>
          <t>Physiological needs</t>
        </r>
        <r>
          <rPr>
            <sz val="9"/>
            <color indexed="81"/>
            <rFont val="Tahoma"/>
            <family val="2"/>
          </rPr>
          <t xml:space="preserve">: requiremens for food, clothing and shelter
</t>
        </r>
        <r>
          <rPr>
            <b/>
            <sz val="9"/>
            <color indexed="81"/>
            <rFont val="Tahoma"/>
            <family val="2"/>
          </rPr>
          <t>Safety needs</t>
        </r>
        <r>
          <rPr>
            <sz val="9"/>
            <color indexed="81"/>
            <rFont val="Tahoma"/>
            <family val="2"/>
          </rPr>
          <t xml:space="preserve">: physical and mental security; freedom from fear, anxiety and chaos; and the need for stability, dependency and protection. Requires (1) minimum level of income and an appropriate welfare safety net, overall strict adherence to the principle of intra-generational equity; (2) the establishment of institutions based around the need for social coherence and stability; (3) ecological sustainability to ensure future existence.
</t>
        </r>
        <r>
          <rPr>
            <b/>
            <sz val="9"/>
            <color indexed="81"/>
            <rFont val="Tahoma"/>
            <family val="2"/>
          </rPr>
          <t>The need for belongingness and love</t>
        </r>
        <r>
          <rPr>
            <sz val="9"/>
            <color indexed="81"/>
            <rFont val="Tahoma"/>
            <family val="2"/>
          </rPr>
          <t xml:space="preserve">: the need for affectionate relationships with people in general; the hunger for contact and intimacy; avoid loneliness; intergenerational equity to keep sense of identity. 
</t>
        </r>
        <r>
          <rPr>
            <b/>
            <sz val="9"/>
            <color indexed="81"/>
            <rFont val="Tahoma"/>
            <family val="2"/>
          </rPr>
          <t>The need for esteem</t>
        </r>
        <r>
          <rPr>
            <sz val="9"/>
            <color indexed="81"/>
            <rFont val="Tahoma"/>
            <family val="2"/>
          </rPr>
          <t xml:space="preserve">; a high and stable evaluation of oneself, for self-respect, and for the esteem of others. 
</t>
        </r>
        <r>
          <rPr>
            <b/>
            <sz val="9"/>
            <color indexed="81"/>
            <rFont val="Tahoma"/>
            <family val="2"/>
          </rPr>
          <t>Self-actualization needs</t>
        </r>
        <r>
          <rPr>
            <sz val="9"/>
            <color indexed="81"/>
            <rFont val="Tahoma"/>
            <family val="2"/>
          </rPr>
          <t xml:space="preserve">: the individual's desire for self-fulfilment.  
</t>
        </r>
      </text>
    </comment>
    <comment ref="C52"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52"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53"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54" authorId="0">
      <text>
        <r>
          <rPr>
            <b/>
            <sz val="9"/>
            <color indexed="81"/>
            <rFont val="Tahoma"/>
            <family val="2"/>
          </rPr>
          <t>ArreolaO:</t>
        </r>
        <r>
          <rPr>
            <sz val="9"/>
            <color indexed="81"/>
            <rFont val="Tahoma"/>
            <family val="2"/>
          </rPr>
          <t xml:space="preserve">
What is happening right now, usually baselines: State, Pressure</t>
        </r>
      </text>
    </comment>
    <comment ref="E54" authorId="0">
      <text>
        <r>
          <rPr>
            <b/>
            <sz val="9"/>
            <color indexed="81"/>
            <rFont val="Tahoma"/>
            <family val="2"/>
          </rPr>
          <t>ArreolaO:</t>
        </r>
        <r>
          <rPr>
            <sz val="9"/>
            <color indexed="81"/>
            <rFont val="Tahoma"/>
            <family val="2"/>
          </rPr>
          <t xml:space="preserve">
What is going to happen: Impact, Response
</t>
        </r>
      </text>
    </comment>
    <comment ref="G54"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55"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55"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t>
        </r>
      </text>
    </comment>
    <comment ref="E55" authorId="0">
      <text>
        <r>
          <rPr>
            <b/>
            <sz val="9"/>
            <color indexed="81"/>
            <rFont val="Tahoma"/>
            <family val="2"/>
          </rPr>
          <t>ArreolaO:</t>
        </r>
        <r>
          <rPr>
            <sz val="9"/>
            <color indexed="81"/>
            <rFont val="Tahoma"/>
            <family val="2"/>
          </rPr>
          <t xml:space="preserve">
Indicator signals the effect of a policy or action on an actual trend.
</t>
        </r>
      </text>
    </comment>
    <comment ref="F55"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55"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List>
</comments>
</file>

<file path=xl/comments16.xml><?xml version="1.0" encoding="utf-8"?>
<comments xmlns="http://schemas.openxmlformats.org/spreadsheetml/2006/main">
  <authors>
    <author>ArreolaO</author>
  </authors>
  <commentList>
    <comment ref="C2"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2"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3"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4" authorId="0">
      <text>
        <r>
          <rPr>
            <b/>
            <sz val="9"/>
            <color indexed="81"/>
            <rFont val="Tahoma"/>
            <family val="2"/>
          </rPr>
          <t>ArreolaO:</t>
        </r>
        <r>
          <rPr>
            <sz val="9"/>
            <color indexed="81"/>
            <rFont val="Tahoma"/>
            <family val="2"/>
          </rPr>
          <t xml:space="preserve">
What is happening right now, usually baselines: State, Pressure
More related to un-intended effects of human actions on resouces, or the effects of environmental pollution on human conditions.
</t>
        </r>
      </text>
    </comment>
    <comment ref="E4" authorId="0">
      <text>
        <r>
          <rPr>
            <b/>
            <sz val="9"/>
            <color indexed="81"/>
            <rFont val="Tahoma"/>
            <family val="2"/>
          </rPr>
          <t>ArreolaO:</t>
        </r>
        <r>
          <rPr>
            <sz val="9"/>
            <color indexed="81"/>
            <rFont val="Tahoma"/>
            <family val="2"/>
          </rPr>
          <t xml:space="preserve">
What is going to happen: Impact, Response
But it is also related to intended consequences derived from policies or actions planned by city members</t>
        </r>
      </text>
    </comment>
    <comment ref="G4"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5"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5"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
But </t>
        </r>
      </text>
    </comment>
    <comment ref="E5" authorId="0">
      <text>
        <r>
          <rPr>
            <b/>
            <sz val="9"/>
            <color indexed="81"/>
            <rFont val="Tahoma"/>
            <family val="2"/>
          </rPr>
          <t>ArreolaO:</t>
        </r>
        <r>
          <rPr>
            <sz val="9"/>
            <color indexed="81"/>
            <rFont val="Tahoma"/>
            <family val="2"/>
          </rPr>
          <t xml:space="preserve">
Indicator signals the effect of a policy or action on an actual trend.
</t>
        </r>
      </text>
    </comment>
    <comment ref="F5"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5"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 ref="B22" authorId="0">
      <text>
        <r>
          <rPr>
            <b/>
            <sz val="9"/>
            <color indexed="81"/>
            <rFont val="Tahoma"/>
            <family val="2"/>
          </rPr>
          <t>ArreolaO:</t>
        </r>
        <r>
          <rPr>
            <sz val="9"/>
            <color indexed="81"/>
            <rFont val="Tahoma"/>
            <family val="2"/>
          </rPr>
          <t xml:space="preserve">
Directed towards social institutions, collective action, community actions. Not as much as actions that affect individual directly (such as education, that is more on the side of psychological)
</t>
        </r>
      </text>
    </comment>
    <comment ref="B35" authorId="0">
      <text>
        <r>
          <rPr>
            <b/>
            <sz val="9"/>
            <color indexed="81"/>
            <rFont val="Tahoma"/>
            <family val="2"/>
          </rPr>
          <t>ArreolaO:</t>
        </r>
        <r>
          <rPr>
            <sz val="9"/>
            <color indexed="81"/>
            <rFont val="Tahoma"/>
            <family val="2"/>
          </rPr>
          <t xml:space="preserve">
Advance human condition at the individual level.
</t>
        </r>
        <r>
          <rPr>
            <b/>
            <sz val="9"/>
            <color indexed="81"/>
            <rFont val="Tahoma"/>
            <family val="2"/>
          </rPr>
          <t>Physiological needs</t>
        </r>
        <r>
          <rPr>
            <sz val="9"/>
            <color indexed="81"/>
            <rFont val="Tahoma"/>
            <family val="2"/>
          </rPr>
          <t xml:space="preserve">: requiremens for food, clothing and shelter
</t>
        </r>
        <r>
          <rPr>
            <b/>
            <sz val="9"/>
            <color indexed="81"/>
            <rFont val="Tahoma"/>
            <family val="2"/>
          </rPr>
          <t>Safety needs</t>
        </r>
        <r>
          <rPr>
            <sz val="9"/>
            <color indexed="81"/>
            <rFont val="Tahoma"/>
            <family val="2"/>
          </rPr>
          <t xml:space="preserve">: physical and mental security; freedom from fear, anxiety and chaos; and the need for stability, dependency and protection. Requires (1) minimum level of income and an appropriate welfare safety net, overall strict adherence to the principle of intra-generational equity; (2) the establishment of institutions based around the need for social coherence and stability; (3) ecological sustainability to ensure future existence.
</t>
        </r>
        <r>
          <rPr>
            <b/>
            <sz val="9"/>
            <color indexed="81"/>
            <rFont val="Tahoma"/>
            <family val="2"/>
          </rPr>
          <t>The need for belongingness and love</t>
        </r>
        <r>
          <rPr>
            <sz val="9"/>
            <color indexed="81"/>
            <rFont val="Tahoma"/>
            <family val="2"/>
          </rPr>
          <t xml:space="preserve">: the need for affectionate relationships with people in general; the hunger for contact and intimacy; avoid loneliness; intergenerational equity to keep sense of identity. 
</t>
        </r>
        <r>
          <rPr>
            <b/>
            <sz val="9"/>
            <color indexed="81"/>
            <rFont val="Tahoma"/>
            <family val="2"/>
          </rPr>
          <t>The need for esteem</t>
        </r>
        <r>
          <rPr>
            <sz val="9"/>
            <color indexed="81"/>
            <rFont val="Tahoma"/>
            <family val="2"/>
          </rPr>
          <t xml:space="preserve">; a high and stable evaluation of oneself, for self-respect, and for the esteem of others. 
</t>
        </r>
        <r>
          <rPr>
            <b/>
            <sz val="9"/>
            <color indexed="81"/>
            <rFont val="Tahoma"/>
            <family val="2"/>
          </rPr>
          <t>Self-actualization needs</t>
        </r>
        <r>
          <rPr>
            <sz val="9"/>
            <color indexed="81"/>
            <rFont val="Tahoma"/>
            <family val="2"/>
          </rPr>
          <t xml:space="preserve">: the individual's desire for self-fulfilment.  
</t>
        </r>
      </text>
    </comment>
    <comment ref="C64"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64"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65"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66" authorId="0">
      <text>
        <r>
          <rPr>
            <b/>
            <sz val="9"/>
            <color indexed="81"/>
            <rFont val="Tahoma"/>
            <family val="2"/>
          </rPr>
          <t>ArreolaO:</t>
        </r>
        <r>
          <rPr>
            <sz val="9"/>
            <color indexed="81"/>
            <rFont val="Tahoma"/>
            <family val="2"/>
          </rPr>
          <t xml:space="preserve">
What is happening right now, usually baselines: State, Pressure</t>
        </r>
      </text>
    </comment>
    <comment ref="E66" authorId="0">
      <text>
        <r>
          <rPr>
            <b/>
            <sz val="9"/>
            <color indexed="81"/>
            <rFont val="Tahoma"/>
            <family val="2"/>
          </rPr>
          <t>ArreolaO:</t>
        </r>
        <r>
          <rPr>
            <sz val="9"/>
            <color indexed="81"/>
            <rFont val="Tahoma"/>
            <family val="2"/>
          </rPr>
          <t xml:space="preserve">
What is going to happen: Impact, Response
</t>
        </r>
      </text>
    </comment>
    <comment ref="G66"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67"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67"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t>
        </r>
      </text>
    </comment>
    <comment ref="E67" authorId="0">
      <text>
        <r>
          <rPr>
            <b/>
            <sz val="9"/>
            <color indexed="81"/>
            <rFont val="Tahoma"/>
            <family val="2"/>
          </rPr>
          <t>ArreolaO:</t>
        </r>
        <r>
          <rPr>
            <sz val="9"/>
            <color indexed="81"/>
            <rFont val="Tahoma"/>
            <family val="2"/>
          </rPr>
          <t xml:space="preserve">
Indicator signals the effect of a policy or action on an actual trend.
</t>
        </r>
      </text>
    </comment>
    <comment ref="F67"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67"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List>
</comments>
</file>

<file path=xl/comments17.xml><?xml version="1.0" encoding="utf-8"?>
<comments xmlns="http://schemas.openxmlformats.org/spreadsheetml/2006/main">
  <authors>
    <author>ArreolaO</author>
    <author>carrsadmin</author>
  </authors>
  <commentList>
    <comment ref="C2"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2"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3"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4" authorId="0">
      <text>
        <r>
          <rPr>
            <b/>
            <sz val="9"/>
            <color indexed="81"/>
            <rFont val="Tahoma"/>
            <family val="2"/>
          </rPr>
          <t>ArreolaO:</t>
        </r>
        <r>
          <rPr>
            <sz val="9"/>
            <color indexed="81"/>
            <rFont val="Tahoma"/>
            <family val="2"/>
          </rPr>
          <t xml:space="preserve">
What is happening right now, usually baselines: State, Pressure
More related to un-intended effects of human actions on resouces, or the effects of environmental pollution on human conditions.
</t>
        </r>
      </text>
    </comment>
    <comment ref="E4" authorId="0">
      <text>
        <r>
          <rPr>
            <b/>
            <sz val="9"/>
            <color indexed="81"/>
            <rFont val="Tahoma"/>
            <family val="2"/>
          </rPr>
          <t>ArreolaO:</t>
        </r>
        <r>
          <rPr>
            <sz val="9"/>
            <color indexed="81"/>
            <rFont val="Tahoma"/>
            <family val="2"/>
          </rPr>
          <t xml:space="preserve">
What is going to happen: Impact, Response
But it is also related to intended consequences derived from policies or actions planned by city members</t>
        </r>
      </text>
    </comment>
    <comment ref="G4"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5"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5"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
But </t>
        </r>
      </text>
    </comment>
    <comment ref="E5" authorId="0">
      <text>
        <r>
          <rPr>
            <b/>
            <sz val="9"/>
            <color indexed="81"/>
            <rFont val="Tahoma"/>
            <family val="2"/>
          </rPr>
          <t>ArreolaO:</t>
        </r>
        <r>
          <rPr>
            <sz val="9"/>
            <color indexed="81"/>
            <rFont val="Tahoma"/>
            <family val="2"/>
          </rPr>
          <t xml:space="preserve">
Indicator signals the effect of a policy or action on an actual trend.
</t>
        </r>
      </text>
    </comment>
    <comment ref="F5"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5"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 ref="B40" authorId="0">
      <text>
        <r>
          <rPr>
            <b/>
            <sz val="9"/>
            <color indexed="81"/>
            <rFont val="Tahoma"/>
            <family val="2"/>
          </rPr>
          <t>ArreolaO:</t>
        </r>
        <r>
          <rPr>
            <sz val="9"/>
            <color indexed="81"/>
            <rFont val="Tahoma"/>
            <family val="2"/>
          </rPr>
          <t xml:space="preserve">
Directed towards social institutions, collective action, community actions. Not as much as actions that affect individual directly (such as education, that is more on the side of psychological)
</t>
        </r>
      </text>
    </comment>
    <comment ref="K44" authorId="1">
      <text>
        <r>
          <rPr>
            <b/>
            <sz val="8"/>
            <color indexed="81"/>
            <rFont val="Tahoma"/>
            <family val="2"/>
          </rPr>
          <t>carrsadmin:</t>
        </r>
        <r>
          <rPr>
            <sz val="8"/>
            <color indexed="81"/>
            <rFont val="Tahoma"/>
            <family val="2"/>
          </rPr>
          <t xml:space="preserve">
An indicator of environmental justice
</t>
        </r>
      </text>
    </comment>
    <comment ref="H67" authorId="0">
      <text>
        <r>
          <rPr>
            <b/>
            <sz val="9"/>
            <color indexed="81"/>
            <rFont val="Tahoma"/>
            <family val="2"/>
          </rPr>
          <t xml:space="preserve">ArreolaO: Technological innovation seeked
</t>
        </r>
      </text>
    </comment>
    <comment ref="B73" authorId="0">
      <text>
        <r>
          <rPr>
            <b/>
            <sz val="9"/>
            <color indexed="81"/>
            <rFont val="Tahoma"/>
            <family val="2"/>
          </rPr>
          <t>ArreolaO:</t>
        </r>
        <r>
          <rPr>
            <sz val="9"/>
            <color indexed="81"/>
            <rFont val="Tahoma"/>
            <family val="2"/>
          </rPr>
          <t xml:space="preserve">
Advance human condition at the individual level.
</t>
        </r>
        <r>
          <rPr>
            <b/>
            <sz val="9"/>
            <color indexed="81"/>
            <rFont val="Tahoma"/>
            <family val="2"/>
          </rPr>
          <t>Physiological needs</t>
        </r>
        <r>
          <rPr>
            <sz val="9"/>
            <color indexed="81"/>
            <rFont val="Tahoma"/>
            <family val="2"/>
          </rPr>
          <t xml:space="preserve">: requiremens for food, clothing and shelter
</t>
        </r>
        <r>
          <rPr>
            <b/>
            <sz val="9"/>
            <color indexed="81"/>
            <rFont val="Tahoma"/>
            <family val="2"/>
          </rPr>
          <t>Safety needs</t>
        </r>
        <r>
          <rPr>
            <sz val="9"/>
            <color indexed="81"/>
            <rFont val="Tahoma"/>
            <family val="2"/>
          </rPr>
          <t xml:space="preserve">: physical and mental security; freedom from fear, anxiety and chaos; and the need for stability, dependency and protection. Requires (1) minimum level of income and an appropriate welfare safety net, overall strict adherence to the principle of intra-generational equity; (2) the establishment of institutions based around the need for social coherence and stability; (3) ecological sustainability to ensure future existence.
</t>
        </r>
        <r>
          <rPr>
            <b/>
            <sz val="9"/>
            <color indexed="81"/>
            <rFont val="Tahoma"/>
            <family val="2"/>
          </rPr>
          <t>The need for belongingness and love</t>
        </r>
        <r>
          <rPr>
            <sz val="9"/>
            <color indexed="81"/>
            <rFont val="Tahoma"/>
            <family val="2"/>
          </rPr>
          <t xml:space="preserve">: the need for affectionate relationships with people in general; the hunger for contact and intimacy; avoid loneliness; intergenerational equity to keep sense of identity. 
</t>
        </r>
        <r>
          <rPr>
            <b/>
            <sz val="9"/>
            <color indexed="81"/>
            <rFont val="Tahoma"/>
            <family val="2"/>
          </rPr>
          <t>The need for esteem</t>
        </r>
        <r>
          <rPr>
            <sz val="9"/>
            <color indexed="81"/>
            <rFont val="Tahoma"/>
            <family val="2"/>
          </rPr>
          <t xml:space="preserve">; a high and stable evaluation of oneself, for self-respect, and for the esteem of others. 
</t>
        </r>
        <r>
          <rPr>
            <b/>
            <sz val="9"/>
            <color indexed="81"/>
            <rFont val="Tahoma"/>
            <family val="2"/>
          </rPr>
          <t>Self-actualization needs</t>
        </r>
        <r>
          <rPr>
            <sz val="9"/>
            <color indexed="81"/>
            <rFont val="Tahoma"/>
            <family val="2"/>
          </rPr>
          <t xml:space="preserve">: the individual's desire for self-fulfilment.  
</t>
        </r>
      </text>
    </comment>
    <comment ref="C124"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124"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125"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126" authorId="0">
      <text>
        <r>
          <rPr>
            <b/>
            <sz val="9"/>
            <color indexed="81"/>
            <rFont val="Tahoma"/>
            <family val="2"/>
          </rPr>
          <t>ArreolaO:</t>
        </r>
        <r>
          <rPr>
            <sz val="9"/>
            <color indexed="81"/>
            <rFont val="Tahoma"/>
            <family val="2"/>
          </rPr>
          <t xml:space="preserve">
What is happening right now, usually baselines: State, Pressure</t>
        </r>
      </text>
    </comment>
    <comment ref="E126" authorId="0">
      <text>
        <r>
          <rPr>
            <b/>
            <sz val="9"/>
            <color indexed="81"/>
            <rFont val="Tahoma"/>
            <family val="2"/>
          </rPr>
          <t>ArreolaO:</t>
        </r>
        <r>
          <rPr>
            <sz val="9"/>
            <color indexed="81"/>
            <rFont val="Tahoma"/>
            <family val="2"/>
          </rPr>
          <t xml:space="preserve">
What is going to happen: Impact, Response
</t>
        </r>
      </text>
    </comment>
    <comment ref="G126"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127"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127"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t>
        </r>
      </text>
    </comment>
    <comment ref="E127" authorId="0">
      <text>
        <r>
          <rPr>
            <b/>
            <sz val="9"/>
            <color indexed="81"/>
            <rFont val="Tahoma"/>
            <family val="2"/>
          </rPr>
          <t>ArreolaO:</t>
        </r>
        <r>
          <rPr>
            <sz val="9"/>
            <color indexed="81"/>
            <rFont val="Tahoma"/>
            <family val="2"/>
          </rPr>
          <t xml:space="preserve">
Indicator signals the effect of a policy or action on an actual trend.
</t>
        </r>
      </text>
    </comment>
    <comment ref="F127"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127"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List>
</comments>
</file>

<file path=xl/comments18.xml><?xml version="1.0" encoding="utf-8"?>
<comments xmlns="http://schemas.openxmlformats.org/spreadsheetml/2006/main">
  <authors>
    <author>ArreolaO</author>
  </authors>
  <commentList>
    <comment ref="C2"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2"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3"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4" authorId="0">
      <text>
        <r>
          <rPr>
            <b/>
            <sz val="9"/>
            <color indexed="81"/>
            <rFont val="Tahoma"/>
            <family val="2"/>
          </rPr>
          <t>ArreolaO:</t>
        </r>
        <r>
          <rPr>
            <sz val="9"/>
            <color indexed="81"/>
            <rFont val="Tahoma"/>
            <family val="2"/>
          </rPr>
          <t xml:space="preserve">
What is happening right now, usually baselines: State, Pressure
More related to un-intended effects of human actions on resouces, or the effects of environmental pollution on human conditions.
</t>
        </r>
      </text>
    </comment>
    <comment ref="E4" authorId="0">
      <text>
        <r>
          <rPr>
            <b/>
            <sz val="9"/>
            <color indexed="81"/>
            <rFont val="Tahoma"/>
            <family val="2"/>
          </rPr>
          <t>ArreolaO:</t>
        </r>
        <r>
          <rPr>
            <sz val="9"/>
            <color indexed="81"/>
            <rFont val="Tahoma"/>
            <family val="2"/>
          </rPr>
          <t xml:space="preserve">
What is going to happen: Impact, Response
But it is also related to intended consequences derived from policies or actions planned by city members</t>
        </r>
      </text>
    </comment>
    <comment ref="G4"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5"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5"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
But </t>
        </r>
      </text>
    </comment>
    <comment ref="E5" authorId="0">
      <text>
        <r>
          <rPr>
            <b/>
            <sz val="9"/>
            <color indexed="81"/>
            <rFont val="Tahoma"/>
            <family val="2"/>
          </rPr>
          <t>ArreolaO:</t>
        </r>
        <r>
          <rPr>
            <sz val="9"/>
            <color indexed="81"/>
            <rFont val="Tahoma"/>
            <family val="2"/>
          </rPr>
          <t xml:space="preserve">
Indicator signals the effect of a policy or action on an actual trend.
</t>
        </r>
      </text>
    </comment>
    <comment ref="F5"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5"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 ref="J41" authorId="0">
      <text>
        <r>
          <rPr>
            <b/>
            <sz val="9"/>
            <color indexed="81"/>
            <rFont val="Tahoma"/>
            <family val="2"/>
          </rPr>
          <t>ArreolaO:</t>
        </r>
        <r>
          <rPr>
            <sz val="9"/>
            <color indexed="81"/>
            <rFont val="Tahoma"/>
            <family val="2"/>
          </rPr>
          <t xml:space="preserve">
Also a descriptive indicator for another goal
</t>
        </r>
      </text>
    </comment>
    <comment ref="B56" authorId="0">
      <text>
        <r>
          <rPr>
            <b/>
            <sz val="9"/>
            <color indexed="81"/>
            <rFont val="Tahoma"/>
            <family val="2"/>
          </rPr>
          <t>ArreolaO:</t>
        </r>
        <r>
          <rPr>
            <sz val="9"/>
            <color indexed="81"/>
            <rFont val="Tahoma"/>
            <family val="2"/>
          </rPr>
          <t xml:space="preserve">
Directed towards social institutions, collective action, community actions. Not as much as actions that affect individual directly (such as education, that is more on the side of psychological)
</t>
        </r>
      </text>
    </comment>
    <comment ref="F62" authorId="0">
      <text>
        <r>
          <rPr>
            <b/>
            <sz val="9"/>
            <color indexed="81"/>
            <rFont val="Tahoma"/>
            <family val="2"/>
          </rPr>
          <t>ArreolaO:</t>
        </r>
        <r>
          <rPr>
            <sz val="9"/>
            <color indexed="81"/>
            <rFont val="Tahoma"/>
            <family val="2"/>
          </rPr>
          <t xml:space="preserve">
Under development
</t>
        </r>
      </text>
    </comment>
    <comment ref="B97" authorId="0">
      <text>
        <r>
          <rPr>
            <b/>
            <sz val="9"/>
            <color indexed="81"/>
            <rFont val="Tahoma"/>
            <family val="2"/>
          </rPr>
          <t>ArreolaO:</t>
        </r>
        <r>
          <rPr>
            <sz val="9"/>
            <color indexed="81"/>
            <rFont val="Tahoma"/>
            <family val="2"/>
          </rPr>
          <t xml:space="preserve">
Advance human condition at the individual level.
</t>
        </r>
        <r>
          <rPr>
            <b/>
            <sz val="9"/>
            <color indexed="81"/>
            <rFont val="Tahoma"/>
            <family val="2"/>
          </rPr>
          <t>Physiological needs</t>
        </r>
        <r>
          <rPr>
            <sz val="9"/>
            <color indexed="81"/>
            <rFont val="Tahoma"/>
            <family val="2"/>
          </rPr>
          <t xml:space="preserve">: requiremens for food, clothing and shelter
</t>
        </r>
        <r>
          <rPr>
            <b/>
            <sz val="9"/>
            <color indexed="81"/>
            <rFont val="Tahoma"/>
            <family val="2"/>
          </rPr>
          <t>Safety needs</t>
        </r>
        <r>
          <rPr>
            <sz val="9"/>
            <color indexed="81"/>
            <rFont val="Tahoma"/>
            <family val="2"/>
          </rPr>
          <t xml:space="preserve">: physical and mental security; freedom from fear, anxiety and chaos; and the need for stability, dependency and protection. Requires (1) minimum level of income and an appropriate welfare safety net, overall strict adherence to the principle of intra-generational equity; (2) the establishment of institutions based around the need for social coherence and stability; (3) ecological sustainability to ensure future existence.
</t>
        </r>
        <r>
          <rPr>
            <b/>
            <sz val="9"/>
            <color indexed="81"/>
            <rFont val="Tahoma"/>
            <family val="2"/>
          </rPr>
          <t>The need for belongingness and love</t>
        </r>
        <r>
          <rPr>
            <sz val="9"/>
            <color indexed="81"/>
            <rFont val="Tahoma"/>
            <family val="2"/>
          </rPr>
          <t xml:space="preserve">: the need for affectionate relationships with people in general; the hunger for contact and intimacy; avoid loneliness; intergenerational equity to keep sense of identity. 
</t>
        </r>
        <r>
          <rPr>
            <b/>
            <sz val="9"/>
            <color indexed="81"/>
            <rFont val="Tahoma"/>
            <family val="2"/>
          </rPr>
          <t>The need for esteem</t>
        </r>
        <r>
          <rPr>
            <sz val="9"/>
            <color indexed="81"/>
            <rFont val="Tahoma"/>
            <family val="2"/>
          </rPr>
          <t xml:space="preserve">; a high and stable evaluation of oneself, for self-respect, and for the esteem of others. 
</t>
        </r>
        <r>
          <rPr>
            <b/>
            <sz val="9"/>
            <color indexed="81"/>
            <rFont val="Tahoma"/>
            <family val="2"/>
          </rPr>
          <t>Self-actualization needs</t>
        </r>
        <r>
          <rPr>
            <sz val="9"/>
            <color indexed="81"/>
            <rFont val="Tahoma"/>
            <family val="2"/>
          </rPr>
          <t xml:space="preserve">: the individual's desire for self-fulfilment.  
</t>
        </r>
      </text>
    </comment>
    <comment ref="C141"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141"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142"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143" authorId="0">
      <text>
        <r>
          <rPr>
            <b/>
            <sz val="9"/>
            <color indexed="81"/>
            <rFont val="Tahoma"/>
            <family val="2"/>
          </rPr>
          <t>ArreolaO:</t>
        </r>
        <r>
          <rPr>
            <sz val="9"/>
            <color indexed="81"/>
            <rFont val="Tahoma"/>
            <family val="2"/>
          </rPr>
          <t xml:space="preserve">
What is happening right now, usually baselines: State, Pressure</t>
        </r>
      </text>
    </comment>
    <comment ref="E143" authorId="0">
      <text>
        <r>
          <rPr>
            <b/>
            <sz val="9"/>
            <color indexed="81"/>
            <rFont val="Tahoma"/>
            <family val="2"/>
          </rPr>
          <t>ArreolaO:</t>
        </r>
        <r>
          <rPr>
            <sz val="9"/>
            <color indexed="81"/>
            <rFont val="Tahoma"/>
            <family val="2"/>
          </rPr>
          <t xml:space="preserve">
What is going to happen: Impact, Response
</t>
        </r>
      </text>
    </comment>
    <comment ref="G143"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144"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144"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t>
        </r>
      </text>
    </comment>
    <comment ref="E144" authorId="0">
      <text>
        <r>
          <rPr>
            <b/>
            <sz val="9"/>
            <color indexed="81"/>
            <rFont val="Tahoma"/>
            <family val="2"/>
          </rPr>
          <t>ArreolaO:</t>
        </r>
        <r>
          <rPr>
            <sz val="9"/>
            <color indexed="81"/>
            <rFont val="Tahoma"/>
            <family val="2"/>
          </rPr>
          <t xml:space="preserve">
Indicator signals the effect of a policy or action on an actual trend.
</t>
        </r>
      </text>
    </comment>
    <comment ref="F144"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144"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List>
</comments>
</file>

<file path=xl/comments19.xml><?xml version="1.0" encoding="utf-8"?>
<comments xmlns="http://schemas.openxmlformats.org/spreadsheetml/2006/main">
  <authors>
    <author>ArreolaO</author>
  </authors>
  <commentList>
    <comment ref="C2"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2"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3"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4" authorId="0">
      <text>
        <r>
          <rPr>
            <b/>
            <sz val="9"/>
            <color indexed="81"/>
            <rFont val="Tahoma"/>
            <family val="2"/>
          </rPr>
          <t>ArreolaO:</t>
        </r>
        <r>
          <rPr>
            <sz val="9"/>
            <color indexed="81"/>
            <rFont val="Tahoma"/>
            <family val="2"/>
          </rPr>
          <t xml:space="preserve">
What is happening right now, usually baselines: State, Pressure
More related to un-intended effects of human actions on resouces, or the effects of environmental pollution on human conditions.
</t>
        </r>
      </text>
    </comment>
    <comment ref="E4" authorId="0">
      <text>
        <r>
          <rPr>
            <b/>
            <sz val="9"/>
            <color indexed="81"/>
            <rFont val="Tahoma"/>
            <family val="2"/>
          </rPr>
          <t>ArreolaO:</t>
        </r>
        <r>
          <rPr>
            <sz val="9"/>
            <color indexed="81"/>
            <rFont val="Tahoma"/>
            <family val="2"/>
          </rPr>
          <t xml:space="preserve">
What is going to happen: Impact, Response
But it is also related to intended consequences derived from policies or actions planned by city members</t>
        </r>
      </text>
    </comment>
    <comment ref="G4"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5"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5"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
But </t>
        </r>
      </text>
    </comment>
    <comment ref="E5" authorId="0">
      <text>
        <r>
          <rPr>
            <b/>
            <sz val="9"/>
            <color indexed="81"/>
            <rFont val="Tahoma"/>
            <family val="2"/>
          </rPr>
          <t>ArreolaO:</t>
        </r>
        <r>
          <rPr>
            <sz val="9"/>
            <color indexed="81"/>
            <rFont val="Tahoma"/>
            <family val="2"/>
          </rPr>
          <t xml:space="preserve">
Indicator signals the effect of a policy or action on an actual trend.
</t>
        </r>
      </text>
    </comment>
    <comment ref="F5"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5"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 ref="B28" authorId="0">
      <text>
        <r>
          <rPr>
            <b/>
            <sz val="9"/>
            <color indexed="81"/>
            <rFont val="Tahoma"/>
            <family val="2"/>
          </rPr>
          <t>ArreolaO:</t>
        </r>
        <r>
          <rPr>
            <sz val="9"/>
            <color indexed="81"/>
            <rFont val="Tahoma"/>
            <family val="2"/>
          </rPr>
          <t xml:space="preserve">
Directed towards social institutions, collective action, community actions. Not as much as actions that affect individual directly (such as education, that is more on the side of psychological)
</t>
        </r>
      </text>
    </comment>
    <comment ref="B57" authorId="0">
      <text>
        <r>
          <rPr>
            <b/>
            <sz val="9"/>
            <color indexed="81"/>
            <rFont val="Tahoma"/>
            <family val="2"/>
          </rPr>
          <t>ArreolaO:</t>
        </r>
        <r>
          <rPr>
            <sz val="9"/>
            <color indexed="81"/>
            <rFont val="Tahoma"/>
            <family val="2"/>
          </rPr>
          <t xml:space="preserve">
Advance human condition at the individual level.
</t>
        </r>
        <r>
          <rPr>
            <b/>
            <sz val="9"/>
            <color indexed="81"/>
            <rFont val="Tahoma"/>
            <family val="2"/>
          </rPr>
          <t>Physiological needs</t>
        </r>
        <r>
          <rPr>
            <sz val="9"/>
            <color indexed="81"/>
            <rFont val="Tahoma"/>
            <family val="2"/>
          </rPr>
          <t xml:space="preserve">: requiremens for food, clothing and shelter
</t>
        </r>
        <r>
          <rPr>
            <b/>
            <sz val="9"/>
            <color indexed="81"/>
            <rFont val="Tahoma"/>
            <family val="2"/>
          </rPr>
          <t>Safety needs</t>
        </r>
        <r>
          <rPr>
            <sz val="9"/>
            <color indexed="81"/>
            <rFont val="Tahoma"/>
            <family val="2"/>
          </rPr>
          <t xml:space="preserve">: physical and mental security; freedom from fear, anxiety and chaos; and the need for stability, dependency and protection. Requires (1) minimum level of income and an appropriate welfare safety net, overall strict adherence to the principle of intra-generational equity; (2) the establishment of institutions based around the need for social coherence and stability; (3) ecological sustainability to ensure future existence.
</t>
        </r>
        <r>
          <rPr>
            <b/>
            <sz val="9"/>
            <color indexed="81"/>
            <rFont val="Tahoma"/>
            <family val="2"/>
          </rPr>
          <t>The need for belongingness and love</t>
        </r>
        <r>
          <rPr>
            <sz val="9"/>
            <color indexed="81"/>
            <rFont val="Tahoma"/>
            <family val="2"/>
          </rPr>
          <t xml:space="preserve">: the need for affectionate relationships with people in general; the hunger for contact and intimacy; avoid loneliness; intergenerational equity to keep sense of identity. 
</t>
        </r>
        <r>
          <rPr>
            <b/>
            <sz val="9"/>
            <color indexed="81"/>
            <rFont val="Tahoma"/>
            <family val="2"/>
          </rPr>
          <t>The need for esteem</t>
        </r>
        <r>
          <rPr>
            <sz val="9"/>
            <color indexed="81"/>
            <rFont val="Tahoma"/>
            <family val="2"/>
          </rPr>
          <t xml:space="preserve">; a high and stable evaluation of oneself, for self-respect, and for the esteem of others. 
</t>
        </r>
        <r>
          <rPr>
            <b/>
            <sz val="9"/>
            <color indexed="81"/>
            <rFont val="Tahoma"/>
            <family val="2"/>
          </rPr>
          <t>Self-actualization needs</t>
        </r>
        <r>
          <rPr>
            <sz val="9"/>
            <color indexed="81"/>
            <rFont val="Tahoma"/>
            <family val="2"/>
          </rPr>
          <t xml:space="preserve">: the individual's desire for self-fulfilment.  
</t>
        </r>
      </text>
    </comment>
    <comment ref="C99"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99"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100"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101" authorId="0">
      <text>
        <r>
          <rPr>
            <b/>
            <sz val="9"/>
            <color indexed="81"/>
            <rFont val="Tahoma"/>
            <family val="2"/>
          </rPr>
          <t>ArreolaO:</t>
        </r>
        <r>
          <rPr>
            <sz val="9"/>
            <color indexed="81"/>
            <rFont val="Tahoma"/>
            <family val="2"/>
          </rPr>
          <t xml:space="preserve">
What is happening right now, usually baselines: State, Pressure</t>
        </r>
      </text>
    </comment>
    <comment ref="E101" authorId="0">
      <text>
        <r>
          <rPr>
            <b/>
            <sz val="9"/>
            <color indexed="81"/>
            <rFont val="Tahoma"/>
            <family val="2"/>
          </rPr>
          <t>ArreolaO:</t>
        </r>
        <r>
          <rPr>
            <sz val="9"/>
            <color indexed="81"/>
            <rFont val="Tahoma"/>
            <family val="2"/>
          </rPr>
          <t xml:space="preserve">
What is going to happen: Impact, Response
</t>
        </r>
      </text>
    </comment>
    <comment ref="G101"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102"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102"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t>
        </r>
      </text>
    </comment>
    <comment ref="E102" authorId="0">
      <text>
        <r>
          <rPr>
            <b/>
            <sz val="9"/>
            <color indexed="81"/>
            <rFont val="Tahoma"/>
            <family val="2"/>
          </rPr>
          <t>ArreolaO:</t>
        </r>
        <r>
          <rPr>
            <sz val="9"/>
            <color indexed="81"/>
            <rFont val="Tahoma"/>
            <family val="2"/>
          </rPr>
          <t xml:space="preserve">
Indicator signals the effect of a policy or action on an actual trend.
</t>
        </r>
      </text>
    </comment>
    <comment ref="F102"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102"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List>
</comments>
</file>

<file path=xl/comments2.xml><?xml version="1.0" encoding="utf-8"?>
<comments xmlns="http://schemas.openxmlformats.org/spreadsheetml/2006/main">
  <authors>
    <author>ArreolaO</author>
  </authors>
  <commentList>
    <comment ref="C4" authorId="0">
      <text>
        <r>
          <rPr>
            <b/>
            <sz val="9"/>
            <color indexed="81"/>
            <rFont val="Tahoma"/>
            <family val="2"/>
          </rPr>
          <t>ArreolaO:</t>
        </r>
        <r>
          <rPr>
            <sz val="9"/>
            <color indexed="81"/>
            <rFont val="Tahoma"/>
            <family val="2"/>
          </rPr>
          <t xml:space="preserve">
What is happening right now, usually baselines: State, Pressure</t>
        </r>
      </text>
    </comment>
    <comment ref="E4" authorId="0">
      <text>
        <r>
          <rPr>
            <b/>
            <sz val="9"/>
            <color indexed="81"/>
            <rFont val="Tahoma"/>
            <family val="2"/>
          </rPr>
          <t>ArreolaO:</t>
        </r>
        <r>
          <rPr>
            <sz val="9"/>
            <color indexed="81"/>
            <rFont val="Tahoma"/>
            <family val="2"/>
          </rPr>
          <t xml:space="preserve">
What is going to happen: Impact, Response
</t>
        </r>
      </text>
    </comment>
    <comment ref="G4"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5"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5"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t>
        </r>
      </text>
    </comment>
    <comment ref="C66"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66"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67"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68" authorId="0">
      <text>
        <r>
          <rPr>
            <b/>
            <sz val="9"/>
            <color indexed="81"/>
            <rFont val="Tahoma"/>
            <family val="2"/>
          </rPr>
          <t>ArreolaO:</t>
        </r>
        <r>
          <rPr>
            <sz val="9"/>
            <color indexed="81"/>
            <rFont val="Tahoma"/>
            <family val="2"/>
          </rPr>
          <t xml:space="preserve">
What is happening right now, usually baselines: State, Pressure</t>
        </r>
      </text>
    </comment>
    <comment ref="E68" authorId="0">
      <text>
        <r>
          <rPr>
            <b/>
            <sz val="9"/>
            <color indexed="81"/>
            <rFont val="Tahoma"/>
            <family val="2"/>
          </rPr>
          <t>ArreolaO:</t>
        </r>
        <r>
          <rPr>
            <sz val="9"/>
            <color indexed="81"/>
            <rFont val="Tahoma"/>
            <family val="2"/>
          </rPr>
          <t xml:space="preserve">
What is going to happen: Impact, Response
</t>
        </r>
      </text>
    </comment>
    <comment ref="G68"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69"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69"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t>
        </r>
      </text>
    </comment>
    <comment ref="E69" authorId="0">
      <text>
        <r>
          <rPr>
            <b/>
            <sz val="9"/>
            <color indexed="81"/>
            <rFont val="Tahoma"/>
            <family val="2"/>
          </rPr>
          <t>ArreolaO:</t>
        </r>
        <r>
          <rPr>
            <sz val="9"/>
            <color indexed="81"/>
            <rFont val="Tahoma"/>
            <family val="2"/>
          </rPr>
          <t xml:space="preserve">
Indicator signals the effect of a policy or action on an actual trend.
</t>
        </r>
      </text>
    </comment>
    <comment ref="F69"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69"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List>
</comments>
</file>

<file path=xl/comments20.xml><?xml version="1.0" encoding="utf-8"?>
<comments xmlns="http://schemas.openxmlformats.org/spreadsheetml/2006/main">
  <authors>
    <author>ArreolaO</author>
  </authors>
  <commentList>
    <comment ref="C2"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2"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3"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4" authorId="0">
      <text>
        <r>
          <rPr>
            <b/>
            <sz val="9"/>
            <color indexed="81"/>
            <rFont val="Tahoma"/>
            <family val="2"/>
          </rPr>
          <t>ArreolaO:</t>
        </r>
        <r>
          <rPr>
            <sz val="9"/>
            <color indexed="81"/>
            <rFont val="Tahoma"/>
            <family val="2"/>
          </rPr>
          <t xml:space="preserve">
What is happening right now, usually baselines: State, Pressure
More related to un-intended effects of human actions on resouces, or the effects of environmental pollution on human conditions.
</t>
        </r>
      </text>
    </comment>
    <comment ref="E4" authorId="0">
      <text>
        <r>
          <rPr>
            <b/>
            <sz val="9"/>
            <color indexed="81"/>
            <rFont val="Tahoma"/>
            <family val="2"/>
          </rPr>
          <t>ArreolaO:</t>
        </r>
        <r>
          <rPr>
            <sz val="9"/>
            <color indexed="81"/>
            <rFont val="Tahoma"/>
            <family val="2"/>
          </rPr>
          <t xml:space="preserve">
What is going to happen: Impact, Response
But it is also related to intended consequences derived from policies or actions planned by city members</t>
        </r>
      </text>
    </comment>
    <comment ref="G4"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5"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5"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
But </t>
        </r>
      </text>
    </comment>
    <comment ref="E5" authorId="0">
      <text>
        <r>
          <rPr>
            <b/>
            <sz val="9"/>
            <color indexed="81"/>
            <rFont val="Tahoma"/>
            <family val="2"/>
          </rPr>
          <t>ArreolaO:</t>
        </r>
        <r>
          <rPr>
            <sz val="9"/>
            <color indexed="81"/>
            <rFont val="Tahoma"/>
            <family val="2"/>
          </rPr>
          <t xml:space="preserve">
Indicator signals the effect of a policy or action on an actual trend.
</t>
        </r>
      </text>
    </comment>
    <comment ref="F5"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5"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 ref="B32" authorId="0">
      <text>
        <r>
          <rPr>
            <b/>
            <sz val="9"/>
            <color indexed="81"/>
            <rFont val="Tahoma"/>
            <family val="2"/>
          </rPr>
          <t>ArreolaO:</t>
        </r>
        <r>
          <rPr>
            <sz val="9"/>
            <color indexed="81"/>
            <rFont val="Tahoma"/>
            <family val="2"/>
          </rPr>
          <t xml:space="preserve">
Directed towards social institutions, collective action, community actions. Not as much as actions that affect individual directly (such as education, that is more on the side of psychological)
</t>
        </r>
      </text>
    </comment>
    <comment ref="B41" authorId="0">
      <text>
        <r>
          <rPr>
            <b/>
            <sz val="9"/>
            <color indexed="81"/>
            <rFont val="Tahoma"/>
            <family val="2"/>
          </rPr>
          <t>ArreolaO:</t>
        </r>
        <r>
          <rPr>
            <sz val="9"/>
            <color indexed="81"/>
            <rFont val="Tahoma"/>
            <family val="2"/>
          </rPr>
          <t xml:space="preserve">
Advance human condition at the individual level.
</t>
        </r>
        <r>
          <rPr>
            <b/>
            <sz val="9"/>
            <color indexed="81"/>
            <rFont val="Tahoma"/>
            <family val="2"/>
          </rPr>
          <t>Physiological needs</t>
        </r>
        <r>
          <rPr>
            <sz val="9"/>
            <color indexed="81"/>
            <rFont val="Tahoma"/>
            <family val="2"/>
          </rPr>
          <t xml:space="preserve">: requiremens for food, clothing and shelter
</t>
        </r>
        <r>
          <rPr>
            <b/>
            <sz val="9"/>
            <color indexed="81"/>
            <rFont val="Tahoma"/>
            <family val="2"/>
          </rPr>
          <t>Safety needs</t>
        </r>
        <r>
          <rPr>
            <sz val="9"/>
            <color indexed="81"/>
            <rFont val="Tahoma"/>
            <family val="2"/>
          </rPr>
          <t xml:space="preserve">: physical and mental security; freedom from fear, anxiety and chaos; and the need for stability, dependency and protection. Requires (1) minimum level of income and an appropriate welfare safety net, overall strict adherence to the principle of intra-generational equity; (2) the establishment of institutions based around the need for social coherence and stability; (3) ecological sustainability to ensure future existence.
</t>
        </r>
        <r>
          <rPr>
            <b/>
            <sz val="9"/>
            <color indexed="81"/>
            <rFont val="Tahoma"/>
            <family val="2"/>
          </rPr>
          <t>The need for belongingness and love</t>
        </r>
        <r>
          <rPr>
            <sz val="9"/>
            <color indexed="81"/>
            <rFont val="Tahoma"/>
            <family val="2"/>
          </rPr>
          <t xml:space="preserve">: the need for affectionate relationships with people in general; the hunger for contact and intimacy; avoid loneliness; intergenerational equity to keep sense of identity. 
</t>
        </r>
        <r>
          <rPr>
            <b/>
            <sz val="9"/>
            <color indexed="81"/>
            <rFont val="Tahoma"/>
            <family val="2"/>
          </rPr>
          <t>The need for esteem</t>
        </r>
        <r>
          <rPr>
            <sz val="9"/>
            <color indexed="81"/>
            <rFont val="Tahoma"/>
            <family val="2"/>
          </rPr>
          <t xml:space="preserve">; a high and stable evaluation of oneself, for self-respect, and for the esteem of others. 
</t>
        </r>
        <r>
          <rPr>
            <b/>
            <sz val="9"/>
            <color indexed="81"/>
            <rFont val="Tahoma"/>
            <family val="2"/>
          </rPr>
          <t>Self-actualization needs</t>
        </r>
        <r>
          <rPr>
            <sz val="9"/>
            <color indexed="81"/>
            <rFont val="Tahoma"/>
            <family val="2"/>
          </rPr>
          <t xml:space="preserve">: the individual's desire for self-fulfilment.  
</t>
        </r>
      </text>
    </comment>
    <comment ref="C72"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72"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73"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74" authorId="0">
      <text>
        <r>
          <rPr>
            <b/>
            <sz val="9"/>
            <color indexed="81"/>
            <rFont val="Tahoma"/>
            <family val="2"/>
          </rPr>
          <t>ArreolaO:</t>
        </r>
        <r>
          <rPr>
            <sz val="9"/>
            <color indexed="81"/>
            <rFont val="Tahoma"/>
            <family val="2"/>
          </rPr>
          <t xml:space="preserve">
What is happening right now, usually baselines: State, Pressure</t>
        </r>
      </text>
    </comment>
    <comment ref="E74" authorId="0">
      <text>
        <r>
          <rPr>
            <b/>
            <sz val="9"/>
            <color indexed="81"/>
            <rFont val="Tahoma"/>
            <family val="2"/>
          </rPr>
          <t>ArreolaO:</t>
        </r>
        <r>
          <rPr>
            <sz val="9"/>
            <color indexed="81"/>
            <rFont val="Tahoma"/>
            <family val="2"/>
          </rPr>
          <t xml:space="preserve">
What is going to happen: Impact, Response
</t>
        </r>
      </text>
    </comment>
    <comment ref="G74"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75"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75"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t>
        </r>
      </text>
    </comment>
    <comment ref="E75" authorId="0">
      <text>
        <r>
          <rPr>
            <b/>
            <sz val="9"/>
            <color indexed="81"/>
            <rFont val="Tahoma"/>
            <family val="2"/>
          </rPr>
          <t>ArreolaO:</t>
        </r>
        <r>
          <rPr>
            <sz val="9"/>
            <color indexed="81"/>
            <rFont val="Tahoma"/>
            <family val="2"/>
          </rPr>
          <t xml:space="preserve">
Indicator signals the effect of a policy or action on an actual trend.
</t>
        </r>
      </text>
    </comment>
    <comment ref="F75"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75"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List>
</comments>
</file>

<file path=xl/comments21.xml><?xml version="1.0" encoding="utf-8"?>
<comments xmlns="http://schemas.openxmlformats.org/spreadsheetml/2006/main">
  <authors>
    <author>ArreolaO</author>
  </authors>
  <commentList>
    <comment ref="C2"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2"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3"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4" authorId="0">
      <text>
        <r>
          <rPr>
            <b/>
            <sz val="9"/>
            <color indexed="81"/>
            <rFont val="Tahoma"/>
            <family val="2"/>
          </rPr>
          <t>ArreolaO:</t>
        </r>
        <r>
          <rPr>
            <sz val="9"/>
            <color indexed="81"/>
            <rFont val="Tahoma"/>
            <family val="2"/>
          </rPr>
          <t xml:space="preserve">
What is happening right now, usually baselines: State, Pressure
More related to un-intended effects of human actions on resouces, or the effects of environmental pollution on human conditions.
</t>
        </r>
      </text>
    </comment>
    <comment ref="E4" authorId="0">
      <text>
        <r>
          <rPr>
            <b/>
            <sz val="9"/>
            <color indexed="81"/>
            <rFont val="Tahoma"/>
            <family val="2"/>
          </rPr>
          <t>ArreolaO:</t>
        </r>
        <r>
          <rPr>
            <sz val="9"/>
            <color indexed="81"/>
            <rFont val="Tahoma"/>
            <family val="2"/>
          </rPr>
          <t xml:space="preserve">
What is going to happen: Impact, Response
But it is also related to intended consequences derived from policies or actions planned by city members</t>
        </r>
      </text>
    </comment>
    <comment ref="G4"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5"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5"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
But </t>
        </r>
      </text>
    </comment>
    <comment ref="E5" authorId="0">
      <text>
        <r>
          <rPr>
            <b/>
            <sz val="9"/>
            <color indexed="81"/>
            <rFont val="Tahoma"/>
            <family val="2"/>
          </rPr>
          <t>ArreolaO:</t>
        </r>
        <r>
          <rPr>
            <sz val="9"/>
            <color indexed="81"/>
            <rFont val="Tahoma"/>
            <family val="2"/>
          </rPr>
          <t xml:space="preserve">
Indicator signals the effect of a policy or action on an actual trend.
</t>
        </r>
      </text>
    </comment>
    <comment ref="F5"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5"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 ref="B21" authorId="0">
      <text>
        <r>
          <rPr>
            <b/>
            <sz val="9"/>
            <color indexed="81"/>
            <rFont val="Tahoma"/>
            <family val="2"/>
          </rPr>
          <t>ArreolaO:</t>
        </r>
        <r>
          <rPr>
            <sz val="9"/>
            <color indexed="81"/>
            <rFont val="Tahoma"/>
            <family val="2"/>
          </rPr>
          <t xml:space="preserve">
Directed towards social institutions, collective action, community actions. Not as much as actions that affect individual directly (such as education, that is more on the side of psychological)
</t>
        </r>
      </text>
    </comment>
    <comment ref="B37" authorId="0">
      <text>
        <r>
          <rPr>
            <b/>
            <sz val="9"/>
            <color indexed="81"/>
            <rFont val="Tahoma"/>
            <family val="2"/>
          </rPr>
          <t>ArreolaO:</t>
        </r>
        <r>
          <rPr>
            <sz val="9"/>
            <color indexed="81"/>
            <rFont val="Tahoma"/>
            <family val="2"/>
          </rPr>
          <t xml:space="preserve">
Advance human condition at the individual level.
</t>
        </r>
        <r>
          <rPr>
            <b/>
            <sz val="9"/>
            <color indexed="81"/>
            <rFont val="Tahoma"/>
            <family val="2"/>
          </rPr>
          <t>Physiological needs</t>
        </r>
        <r>
          <rPr>
            <sz val="9"/>
            <color indexed="81"/>
            <rFont val="Tahoma"/>
            <family val="2"/>
          </rPr>
          <t xml:space="preserve">: requiremens for food, clothing and shelter
</t>
        </r>
        <r>
          <rPr>
            <b/>
            <sz val="9"/>
            <color indexed="81"/>
            <rFont val="Tahoma"/>
            <family val="2"/>
          </rPr>
          <t>Safety needs</t>
        </r>
        <r>
          <rPr>
            <sz val="9"/>
            <color indexed="81"/>
            <rFont val="Tahoma"/>
            <family val="2"/>
          </rPr>
          <t xml:space="preserve">: physical and mental security; freedom from fear, anxiety and chaos; and the need for stability, dependency and protection. Requires (1) minimum level of income and an appropriate welfare safety net, overall strict adherence to the principle of intra-generational equity; (2) the establishment of institutions based around the need for social coherence and stability; (3) ecological sustainability to ensure future existence.
</t>
        </r>
        <r>
          <rPr>
            <b/>
            <sz val="9"/>
            <color indexed="81"/>
            <rFont val="Tahoma"/>
            <family val="2"/>
          </rPr>
          <t>The need for belongingness and love</t>
        </r>
        <r>
          <rPr>
            <sz val="9"/>
            <color indexed="81"/>
            <rFont val="Tahoma"/>
            <family val="2"/>
          </rPr>
          <t xml:space="preserve">: the need for affectionate relationships with people in general; the hunger for contact and intimacy; avoid loneliness; intergenerational equity to keep sense of identity. 
</t>
        </r>
        <r>
          <rPr>
            <b/>
            <sz val="9"/>
            <color indexed="81"/>
            <rFont val="Tahoma"/>
            <family val="2"/>
          </rPr>
          <t>The need for esteem</t>
        </r>
        <r>
          <rPr>
            <sz val="9"/>
            <color indexed="81"/>
            <rFont val="Tahoma"/>
            <family val="2"/>
          </rPr>
          <t xml:space="preserve">; a high and stable evaluation of oneself, for self-respect, and for the esteem of others. 
</t>
        </r>
        <r>
          <rPr>
            <b/>
            <sz val="9"/>
            <color indexed="81"/>
            <rFont val="Tahoma"/>
            <family val="2"/>
          </rPr>
          <t>Self-actualization needs</t>
        </r>
        <r>
          <rPr>
            <sz val="9"/>
            <color indexed="81"/>
            <rFont val="Tahoma"/>
            <family val="2"/>
          </rPr>
          <t xml:space="preserve">: the individual's desire for self-fulfilment.  
</t>
        </r>
      </text>
    </comment>
    <comment ref="C97"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97"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98"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99" authorId="0">
      <text>
        <r>
          <rPr>
            <b/>
            <sz val="9"/>
            <color indexed="81"/>
            <rFont val="Tahoma"/>
            <family val="2"/>
          </rPr>
          <t>ArreolaO:</t>
        </r>
        <r>
          <rPr>
            <sz val="9"/>
            <color indexed="81"/>
            <rFont val="Tahoma"/>
            <family val="2"/>
          </rPr>
          <t xml:space="preserve">
What is happening right now, usually baselines: State, Pressure</t>
        </r>
      </text>
    </comment>
    <comment ref="E99" authorId="0">
      <text>
        <r>
          <rPr>
            <b/>
            <sz val="9"/>
            <color indexed="81"/>
            <rFont val="Tahoma"/>
            <family val="2"/>
          </rPr>
          <t>ArreolaO:</t>
        </r>
        <r>
          <rPr>
            <sz val="9"/>
            <color indexed="81"/>
            <rFont val="Tahoma"/>
            <family val="2"/>
          </rPr>
          <t xml:space="preserve">
What is going to happen: Impact, Response
</t>
        </r>
      </text>
    </comment>
    <comment ref="G99"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100"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100"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t>
        </r>
      </text>
    </comment>
    <comment ref="E100" authorId="0">
      <text>
        <r>
          <rPr>
            <b/>
            <sz val="9"/>
            <color indexed="81"/>
            <rFont val="Tahoma"/>
            <family val="2"/>
          </rPr>
          <t>ArreolaO:</t>
        </r>
        <r>
          <rPr>
            <sz val="9"/>
            <color indexed="81"/>
            <rFont val="Tahoma"/>
            <family val="2"/>
          </rPr>
          <t xml:space="preserve">
Indicator signals the effect of a policy or action on an actual trend.
</t>
        </r>
      </text>
    </comment>
    <comment ref="F100"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100"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List>
</comments>
</file>

<file path=xl/comments22.xml><?xml version="1.0" encoding="utf-8"?>
<comments xmlns="http://schemas.openxmlformats.org/spreadsheetml/2006/main">
  <authors>
    <author>ArreolaO</author>
  </authors>
  <commentList>
    <comment ref="C45"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45"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46"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47" authorId="0">
      <text>
        <r>
          <rPr>
            <b/>
            <sz val="9"/>
            <color indexed="81"/>
            <rFont val="Tahoma"/>
            <family val="2"/>
          </rPr>
          <t>ArreolaO:</t>
        </r>
        <r>
          <rPr>
            <sz val="9"/>
            <color indexed="81"/>
            <rFont val="Tahoma"/>
            <family val="2"/>
          </rPr>
          <t xml:space="preserve">
What is happening right now, usually baselines: State, Pressure</t>
        </r>
      </text>
    </comment>
    <comment ref="E47" authorId="0">
      <text>
        <r>
          <rPr>
            <b/>
            <sz val="9"/>
            <color indexed="81"/>
            <rFont val="Tahoma"/>
            <family val="2"/>
          </rPr>
          <t>ArreolaO:</t>
        </r>
        <r>
          <rPr>
            <sz val="9"/>
            <color indexed="81"/>
            <rFont val="Tahoma"/>
            <family val="2"/>
          </rPr>
          <t xml:space="preserve">
What is going to happen: Impact, Response
</t>
        </r>
      </text>
    </comment>
    <comment ref="G47"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48"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48"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t>
        </r>
      </text>
    </comment>
    <comment ref="E48" authorId="0">
      <text>
        <r>
          <rPr>
            <b/>
            <sz val="9"/>
            <color indexed="81"/>
            <rFont val="Tahoma"/>
            <family val="2"/>
          </rPr>
          <t>ArreolaO:</t>
        </r>
        <r>
          <rPr>
            <sz val="9"/>
            <color indexed="81"/>
            <rFont val="Tahoma"/>
            <family val="2"/>
          </rPr>
          <t xml:space="preserve">
Indicator signals the effect of a policy or action on an actual trend.
</t>
        </r>
      </text>
    </comment>
    <comment ref="F48"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48"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List>
</comments>
</file>

<file path=xl/comments23.xml><?xml version="1.0" encoding="utf-8"?>
<comments xmlns="http://schemas.openxmlformats.org/spreadsheetml/2006/main">
  <authors>
    <author>ArreolaO</author>
  </authors>
  <commentList>
    <comment ref="C45"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45"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46"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47" authorId="0">
      <text>
        <r>
          <rPr>
            <b/>
            <sz val="9"/>
            <color indexed="81"/>
            <rFont val="Tahoma"/>
            <family val="2"/>
          </rPr>
          <t>ArreolaO:</t>
        </r>
        <r>
          <rPr>
            <sz val="9"/>
            <color indexed="81"/>
            <rFont val="Tahoma"/>
            <family val="2"/>
          </rPr>
          <t xml:space="preserve">
What is happening right now, usually baselines: State, Pressure</t>
        </r>
      </text>
    </comment>
    <comment ref="E47" authorId="0">
      <text>
        <r>
          <rPr>
            <b/>
            <sz val="9"/>
            <color indexed="81"/>
            <rFont val="Tahoma"/>
            <family val="2"/>
          </rPr>
          <t>ArreolaO:</t>
        </r>
        <r>
          <rPr>
            <sz val="9"/>
            <color indexed="81"/>
            <rFont val="Tahoma"/>
            <family val="2"/>
          </rPr>
          <t xml:space="preserve">
What is going to happen: Impact, Response
</t>
        </r>
      </text>
    </comment>
    <comment ref="G47"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48"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48"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t>
        </r>
      </text>
    </comment>
    <comment ref="E48" authorId="0">
      <text>
        <r>
          <rPr>
            <b/>
            <sz val="9"/>
            <color indexed="81"/>
            <rFont val="Tahoma"/>
            <family val="2"/>
          </rPr>
          <t>ArreolaO:</t>
        </r>
        <r>
          <rPr>
            <sz val="9"/>
            <color indexed="81"/>
            <rFont val="Tahoma"/>
            <family val="2"/>
          </rPr>
          <t xml:space="preserve">
Indicator signals the effect of a policy or action on an actual trend.
</t>
        </r>
      </text>
    </comment>
    <comment ref="F48"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48"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List>
</comments>
</file>

<file path=xl/comments24.xml><?xml version="1.0" encoding="utf-8"?>
<comments xmlns="http://schemas.openxmlformats.org/spreadsheetml/2006/main">
  <authors>
    <author>ArreolaO</author>
  </authors>
  <commentList>
    <comment ref="C43"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43"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44"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45" authorId="0">
      <text>
        <r>
          <rPr>
            <b/>
            <sz val="9"/>
            <color indexed="81"/>
            <rFont val="Tahoma"/>
            <family val="2"/>
          </rPr>
          <t>ArreolaO:</t>
        </r>
        <r>
          <rPr>
            <sz val="9"/>
            <color indexed="81"/>
            <rFont val="Tahoma"/>
            <family val="2"/>
          </rPr>
          <t xml:space="preserve">
What is happening right now, usually baselines: State, Pressure</t>
        </r>
      </text>
    </comment>
    <comment ref="E45" authorId="0">
      <text>
        <r>
          <rPr>
            <b/>
            <sz val="9"/>
            <color indexed="81"/>
            <rFont val="Tahoma"/>
            <family val="2"/>
          </rPr>
          <t>ArreolaO:</t>
        </r>
        <r>
          <rPr>
            <sz val="9"/>
            <color indexed="81"/>
            <rFont val="Tahoma"/>
            <family val="2"/>
          </rPr>
          <t xml:space="preserve">
What is going to happen: Impact, Response
</t>
        </r>
      </text>
    </comment>
    <comment ref="G45"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46"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46"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t>
        </r>
      </text>
    </comment>
    <comment ref="E46" authorId="0">
      <text>
        <r>
          <rPr>
            <b/>
            <sz val="9"/>
            <color indexed="81"/>
            <rFont val="Tahoma"/>
            <family val="2"/>
          </rPr>
          <t>ArreolaO:</t>
        </r>
        <r>
          <rPr>
            <sz val="9"/>
            <color indexed="81"/>
            <rFont val="Tahoma"/>
            <family val="2"/>
          </rPr>
          <t xml:space="preserve">
Indicator signals the effect of a policy or action on an actual trend.
</t>
        </r>
      </text>
    </comment>
    <comment ref="F46"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46"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List>
</comments>
</file>

<file path=xl/comments25.xml><?xml version="1.0" encoding="utf-8"?>
<comments xmlns="http://schemas.openxmlformats.org/spreadsheetml/2006/main">
  <authors>
    <author>ArreolaO</author>
  </authors>
  <commentList>
    <comment ref="B43"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H43"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G44"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B45" authorId="0">
      <text>
        <r>
          <rPr>
            <b/>
            <sz val="9"/>
            <color indexed="81"/>
            <rFont val="Tahoma"/>
            <family val="2"/>
          </rPr>
          <t>ArreolaO:</t>
        </r>
        <r>
          <rPr>
            <sz val="9"/>
            <color indexed="81"/>
            <rFont val="Tahoma"/>
            <family val="2"/>
          </rPr>
          <t xml:space="preserve">
What is happening right now, usually baselines: State, Pressure</t>
        </r>
      </text>
    </comment>
    <comment ref="D45" authorId="0">
      <text>
        <r>
          <rPr>
            <b/>
            <sz val="9"/>
            <color indexed="81"/>
            <rFont val="Tahoma"/>
            <family val="2"/>
          </rPr>
          <t>ArreolaO:</t>
        </r>
        <r>
          <rPr>
            <sz val="9"/>
            <color indexed="81"/>
            <rFont val="Tahoma"/>
            <family val="2"/>
          </rPr>
          <t xml:space="preserve">
What is going to happen: Impact, Response
</t>
        </r>
      </text>
    </comment>
    <comment ref="F45"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B46"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C46"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t>
        </r>
      </text>
    </comment>
    <comment ref="D46" authorId="0">
      <text>
        <r>
          <rPr>
            <b/>
            <sz val="9"/>
            <color indexed="81"/>
            <rFont val="Tahoma"/>
            <family val="2"/>
          </rPr>
          <t>ArreolaO:</t>
        </r>
        <r>
          <rPr>
            <sz val="9"/>
            <color indexed="81"/>
            <rFont val="Tahoma"/>
            <family val="2"/>
          </rPr>
          <t xml:space="preserve">
Indicator signals the effect of a policy or action on an actual trend.
</t>
        </r>
      </text>
    </comment>
    <comment ref="E46"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G46"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 ref="B97"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H97"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G98"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B99" authorId="0">
      <text>
        <r>
          <rPr>
            <b/>
            <sz val="9"/>
            <color indexed="81"/>
            <rFont val="Tahoma"/>
            <family val="2"/>
          </rPr>
          <t>ArreolaO:</t>
        </r>
        <r>
          <rPr>
            <sz val="9"/>
            <color indexed="81"/>
            <rFont val="Tahoma"/>
            <family val="2"/>
          </rPr>
          <t xml:space="preserve">
What is happening right now, usually baselines: State, Pressure</t>
        </r>
      </text>
    </comment>
    <comment ref="D99" authorId="0">
      <text>
        <r>
          <rPr>
            <b/>
            <sz val="9"/>
            <color indexed="81"/>
            <rFont val="Tahoma"/>
            <family val="2"/>
          </rPr>
          <t>ArreolaO:</t>
        </r>
        <r>
          <rPr>
            <sz val="9"/>
            <color indexed="81"/>
            <rFont val="Tahoma"/>
            <family val="2"/>
          </rPr>
          <t xml:space="preserve">
What is going to happen: Impact, Response
</t>
        </r>
      </text>
    </comment>
    <comment ref="F99"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B100"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C100"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t>
        </r>
      </text>
    </comment>
    <comment ref="D100" authorId="0">
      <text>
        <r>
          <rPr>
            <b/>
            <sz val="9"/>
            <color indexed="81"/>
            <rFont val="Tahoma"/>
            <family val="2"/>
          </rPr>
          <t>ArreolaO:</t>
        </r>
        <r>
          <rPr>
            <sz val="9"/>
            <color indexed="81"/>
            <rFont val="Tahoma"/>
            <family val="2"/>
          </rPr>
          <t xml:space="preserve">
Indicator signals the effect of a policy or action on an actual trend.
</t>
        </r>
      </text>
    </comment>
    <comment ref="E100"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G100"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List>
</comments>
</file>

<file path=xl/comments3.xml><?xml version="1.0" encoding="utf-8"?>
<comments xmlns="http://schemas.openxmlformats.org/spreadsheetml/2006/main">
  <authors>
    <author>ArreolaO</author>
  </authors>
  <commentList>
    <comment ref="C2"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2"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3"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4" authorId="0">
      <text>
        <r>
          <rPr>
            <b/>
            <sz val="9"/>
            <color indexed="81"/>
            <rFont val="Tahoma"/>
            <family val="2"/>
          </rPr>
          <t>ArreolaO:</t>
        </r>
        <r>
          <rPr>
            <sz val="9"/>
            <color indexed="81"/>
            <rFont val="Tahoma"/>
            <family val="2"/>
          </rPr>
          <t xml:space="preserve">
What is happening right now, usually baselines: State, Pressure
More related to un-intended effects of human actions on resouces, or the effects of environmental pollution on human conditions.
</t>
        </r>
      </text>
    </comment>
    <comment ref="E4" authorId="0">
      <text>
        <r>
          <rPr>
            <b/>
            <sz val="9"/>
            <color indexed="81"/>
            <rFont val="Tahoma"/>
            <family val="2"/>
          </rPr>
          <t>ArreolaO:</t>
        </r>
        <r>
          <rPr>
            <sz val="9"/>
            <color indexed="81"/>
            <rFont val="Tahoma"/>
            <family val="2"/>
          </rPr>
          <t xml:space="preserve">
What is going to happen: Impact, Response
But it is also related to intended consequences derived from policies or actions planned by city members</t>
        </r>
      </text>
    </comment>
    <comment ref="G4"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5"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5"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
But </t>
        </r>
      </text>
    </comment>
    <comment ref="E5" authorId="0">
      <text>
        <r>
          <rPr>
            <b/>
            <sz val="9"/>
            <color indexed="81"/>
            <rFont val="Tahoma"/>
            <family val="2"/>
          </rPr>
          <t>ArreolaO:</t>
        </r>
        <r>
          <rPr>
            <sz val="9"/>
            <color indexed="81"/>
            <rFont val="Tahoma"/>
            <family val="2"/>
          </rPr>
          <t xml:space="preserve">
Indicator signals the effect of a policy or action on an actual trend.
</t>
        </r>
      </text>
    </comment>
    <comment ref="F5"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5"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 ref="B66" authorId="0">
      <text>
        <r>
          <rPr>
            <b/>
            <sz val="9"/>
            <color indexed="81"/>
            <rFont val="Tahoma"/>
            <family val="2"/>
          </rPr>
          <t>ArreolaO:</t>
        </r>
        <r>
          <rPr>
            <sz val="9"/>
            <color indexed="81"/>
            <rFont val="Tahoma"/>
            <family val="2"/>
          </rPr>
          <t xml:space="preserve">
Directed towards social institutions, collective action, community actions. Not as much as actions that affect individual directly (such as education, that is more on the side of psychological)
</t>
        </r>
      </text>
    </comment>
    <comment ref="B161" authorId="0">
      <text>
        <r>
          <rPr>
            <b/>
            <sz val="9"/>
            <color indexed="81"/>
            <rFont val="Tahoma"/>
            <family val="2"/>
          </rPr>
          <t>ArreolaO:</t>
        </r>
        <r>
          <rPr>
            <sz val="9"/>
            <color indexed="81"/>
            <rFont val="Tahoma"/>
            <family val="2"/>
          </rPr>
          <t xml:space="preserve">
Advance human condition at the individual level.
</t>
        </r>
        <r>
          <rPr>
            <b/>
            <sz val="9"/>
            <color indexed="81"/>
            <rFont val="Tahoma"/>
            <family val="2"/>
          </rPr>
          <t>Physiological needs</t>
        </r>
        <r>
          <rPr>
            <sz val="9"/>
            <color indexed="81"/>
            <rFont val="Tahoma"/>
            <family val="2"/>
          </rPr>
          <t xml:space="preserve">: requiremens for food, clothing and shelter
</t>
        </r>
        <r>
          <rPr>
            <b/>
            <sz val="9"/>
            <color indexed="81"/>
            <rFont val="Tahoma"/>
            <family val="2"/>
          </rPr>
          <t>Safety needs</t>
        </r>
        <r>
          <rPr>
            <sz val="9"/>
            <color indexed="81"/>
            <rFont val="Tahoma"/>
            <family val="2"/>
          </rPr>
          <t xml:space="preserve">: physical and mental security; freedom from fear, anxiety and chaos; and the need for stability, dependency and protection. Requires (1) minimum level of income and an appropriate welfare safety net, overall strict adherence to the principle of intra-generational equity; (2) the establishment of institutions based around the need for social coherence and stability; (3) ecological sustainability to ensure future existence.
</t>
        </r>
        <r>
          <rPr>
            <b/>
            <sz val="9"/>
            <color indexed="81"/>
            <rFont val="Tahoma"/>
            <family val="2"/>
          </rPr>
          <t>The need for belongingness and love</t>
        </r>
        <r>
          <rPr>
            <sz val="9"/>
            <color indexed="81"/>
            <rFont val="Tahoma"/>
            <family val="2"/>
          </rPr>
          <t xml:space="preserve">: the need for affectionate relationships with people in general; the hunger for contact and intimacy; avoid loneliness; intergenerational equity to keep sense of identity. 
</t>
        </r>
        <r>
          <rPr>
            <b/>
            <sz val="9"/>
            <color indexed="81"/>
            <rFont val="Tahoma"/>
            <family val="2"/>
          </rPr>
          <t>The need for esteem</t>
        </r>
        <r>
          <rPr>
            <sz val="9"/>
            <color indexed="81"/>
            <rFont val="Tahoma"/>
            <family val="2"/>
          </rPr>
          <t xml:space="preserve">; a high and stable evaluation of oneself, for self-respect, and for the esteem of others. 
</t>
        </r>
        <r>
          <rPr>
            <b/>
            <sz val="9"/>
            <color indexed="81"/>
            <rFont val="Tahoma"/>
            <family val="2"/>
          </rPr>
          <t>Self-actualization needs</t>
        </r>
        <r>
          <rPr>
            <sz val="9"/>
            <color indexed="81"/>
            <rFont val="Tahoma"/>
            <family val="2"/>
          </rPr>
          <t xml:space="preserve">: the individual's desire for self-fulfilment.  
</t>
        </r>
      </text>
    </comment>
    <comment ref="C229"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229"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230"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231" authorId="0">
      <text>
        <r>
          <rPr>
            <b/>
            <sz val="9"/>
            <color indexed="81"/>
            <rFont val="Tahoma"/>
            <family val="2"/>
          </rPr>
          <t>ArreolaO:</t>
        </r>
        <r>
          <rPr>
            <sz val="9"/>
            <color indexed="81"/>
            <rFont val="Tahoma"/>
            <family val="2"/>
          </rPr>
          <t xml:space="preserve">
What is happening right now, usually baselines: State, Pressure</t>
        </r>
      </text>
    </comment>
    <comment ref="E231" authorId="0">
      <text>
        <r>
          <rPr>
            <b/>
            <sz val="9"/>
            <color indexed="81"/>
            <rFont val="Tahoma"/>
            <family val="2"/>
          </rPr>
          <t>ArreolaO:</t>
        </r>
        <r>
          <rPr>
            <sz val="9"/>
            <color indexed="81"/>
            <rFont val="Tahoma"/>
            <family val="2"/>
          </rPr>
          <t xml:space="preserve">
What is going to happen: Impact, Response
</t>
        </r>
      </text>
    </comment>
    <comment ref="G231"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232"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232"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t>
        </r>
      </text>
    </comment>
    <comment ref="E232" authorId="0">
      <text>
        <r>
          <rPr>
            <b/>
            <sz val="9"/>
            <color indexed="81"/>
            <rFont val="Tahoma"/>
            <family val="2"/>
          </rPr>
          <t>ArreolaO:</t>
        </r>
        <r>
          <rPr>
            <sz val="9"/>
            <color indexed="81"/>
            <rFont val="Tahoma"/>
            <family val="2"/>
          </rPr>
          <t xml:space="preserve">
Indicator signals the effect of a policy or action on an actual trend.
</t>
        </r>
      </text>
    </comment>
    <comment ref="F232"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232"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List>
</comments>
</file>

<file path=xl/comments4.xml><?xml version="1.0" encoding="utf-8"?>
<comments xmlns="http://schemas.openxmlformats.org/spreadsheetml/2006/main">
  <authors>
    <author>ArreolaO</author>
    <author>carrsadmin</author>
  </authors>
  <commentList>
    <comment ref="C2"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2"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3"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4" authorId="0">
      <text>
        <r>
          <rPr>
            <b/>
            <sz val="9"/>
            <color indexed="81"/>
            <rFont val="Tahoma"/>
            <family val="2"/>
          </rPr>
          <t>ArreolaO:</t>
        </r>
        <r>
          <rPr>
            <sz val="9"/>
            <color indexed="81"/>
            <rFont val="Tahoma"/>
            <family val="2"/>
          </rPr>
          <t xml:space="preserve">
What is happening right now, usually baselines: State, Pressure
More related to un-intended effects of human actions on resouces, or the effects of environmental pollution on human conditions.
</t>
        </r>
      </text>
    </comment>
    <comment ref="E4" authorId="0">
      <text>
        <r>
          <rPr>
            <b/>
            <sz val="9"/>
            <color indexed="81"/>
            <rFont val="Tahoma"/>
            <family val="2"/>
          </rPr>
          <t>ArreolaO:</t>
        </r>
        <r>
          <rPr>
            <sz val="9"/>
            <color indexed="81"/>
            <rFont val="Tahoma"/>
            <family val="2"/>
          </rPr>
          <t xml:space="preserve">
What is going to happen: Impact, Response
But it is also related to intended consequences derived from policies or actions planned by city members</t>
        </r>
      </text>
    </comment>
    <comment ref="G4"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5"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5"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
But </t>
        </r>
      </text>
    </comment>
    <comment ref="E5" authorId="0">
      <text>
        <r>
          <rPr>
            <b/>
            <sz val="9"/>
            <color indexed="81"/>
            <rFont val="Tahoma"/>
            <family val="2"/>
          </rPr>
          <t>ArreolaO:</t>
        </r>
        <r>
          <rPr>
            <sz val="9"/>
            <color indexed="81"/>
            <rFont val="Tahoma"/>
            <family val="2"/>
          </rPr>
          <t xml:space="preserve">
Indicator signals the effect of a policy or action on an actual trend.
</t>
        </r>
      </text>
    </comment>
    <comment ref="F5"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5"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 ref="A10" authorId="1">
      <text>
        <r>
          <rPr>
            <b/>
            <sz val="8"/>
            <color indexed="81"/>
            <rFont val="Tahoma"/>
            <family val="2"/>
          </rPr>
          <t xml:space="preserve">Maybe more an economic issue than environmental
But if the certificatio aims to reduce polllution then I can leave it here
</t>
        </r>
        <r>
          <rPr>
            <sz val="8"/>
            <color indexed="81"/>
            <rFont val="Tahoma"/>
            <family val="2"/>
          </rPr>
          <t xml:space="preserve">
</t>
        </r>
      </text>
    </comment>
    <comment ref="C15" authorId="1">
      <text>
        <r>
          <rPr>
            <b/>
            <sz val="8"/>
            <color indexed="81"/>
            <rFont val="Tahoma"/>
            <family val="2"/>
          </rPr>
          <t>No trend, otherwise it could had been a diagnostic indicator
Also, unrelated to other indicators</t>
        </r>
      </text>
    </comment>
    <comment ref="B21" authorId="0">
      <text>
        <r>
          <rPr>
            <b/>
            <sz val="9"/>
            <color indexed="81"/>
            <rFont val="Tahoma"/>
            <family val="2"/>
          </rPr>
          <t>ArreolaO:</t>
        </r>
        <r>
          <rPr>
            <sz val="9"/>
            <color indexed="81"/>
            <rFont val="Tahoma"/>
            <family val="2"/>
          </rPr>
          <t xml:space="preserve">
Directed towards social institutions, collective action, community actions. Not as much as actions that affect individual directly (such as education, that is more on the side of psychological)
</t>
        </r>
      </text>
    </comment>
    <comment ref="C33" authorId="1">
      <text>
        <r>
          <rPr>
            <b/>
            <sz val="8"/>
            <color indexed="81"/>
            <rFont val="Tahoma"/>
            <family val="2"/>
          </rPr>
          <t>Although education regularly falls into psychological dimension, in this case, they are using all these indicators together to get a glance at the state of the community. One year 2007 observations</t>
        </r>
      </text>
    </comment>
    <comment ref="B50" authorId="0">
      <text>
        <r>
          <rPr>
            <b/>
            <sz val="9"/>
            <color indexed="81"/>
            <rFont val="Tahoma"/>
            <family val="2"/>
          </rPr>
          <t>ArreolaO:</t>
        </r>
        <r>
          <rPr>
            <sz val="9"/>
            <color indexed="81"/>
            <rFont val="Tahoma"/>
            <family val="2"/>
          </rPr>
          <t xml:space="preserve">
Advance human condition at the individual level.
</t>
        </r>
        <r>
          <rPr>
            <b/>
            <sz val="9"/>
            <color indexed="81"/>
            <rFont val="Tahoma"/>
            <family val="2"/>
          </rPr>
          <t>Physiological needs</t>
        </r>
        <r>
          <rPr>
            <sz val="9"/>
            <color indexed="81"/>
            <rFont val="Tahoma"/>
            <family val="2"/>
          </rPr>
          <t xml:space="preserve">: requiremens for food, clothing and shelter
</t>
        </r>
        <r>
          <rPr>
            <b/>
            <sz val="9"/>
            <color indexed="81"/>
            <rFont val="Tahoma"/>
            <family val="2"/>
          </rPr>
          <t>Safety needs</t>
        </r>
        <r>
          <rPr>
            <sz val="9"/>
            <color indexed="81"/>
            <rFont val="Tahoma"/>
            <family val="2"/>
          </rPr>
          <t xml:space="preserve">: physical and mental security; freedom from fear, anxiety and chaos; and the need for stability, dependency and protection. Requires (1) minimum level of income and an appropriate welfare safety net, overall strict adherence to the principle of intra-generational equity; (2) the establishment of institutions based around the need for social coherence and stability; (3) ecological sustainability to ensure future existence.
</t>
        </r>
        <r>
          <rPr>
            <b/>
            <sz val="9"/>
            <color indexed="81"/>
            <rFont val="Tahoma"/>
            <family val="2"/>
          </rPr>
          <t>The need for belongingness and love</t>
        </r>
        <r>
          <rPr>
            <sz val="9"/>
            <color indexed="81"/>
            <rFont val="Tahoma"/>
            <family val="2"/>
          </rPr>
          <t xml:space="preserve">: the need for affectionate relationships with people in general; the hunger for contact and intimacy; avoid loneliness; intergenerational equity to keep sense of identity. 
</t>
        </r>
        <r>
          <rPr>
            <b/>
            <sz val="9"/>
            <color indexed="81"/>
            <rFont val="Tahoma"/>
            <family val="2"/>
          </rPr>
          <t>The need for esteem</t>
        </r>
        <r>
          <rPr>
            <sz val="9"/>
            <color indexed="81"/>
            <rFont val="Tahoma"/>
            <family val="2"/>
          </rPr>
          <t xml:space="preserve">; a high and stable evaluation of oneself, for self-respect, and for the esteem of others. 
</t>
        </r>
        <r>
          <rPr>
            <b/>
            <sz val="9"/>
            <color indexed="81"/>
            <rFont val="Tahoma"/>
            <family val="2"/>
          </rPr>
          <t>Self-actualization needs</t>
        </r>
        <r>
          <rPr>
            <sz val="9"/>
            <color indexed="81"/>
            <rFont val="Tahoma"/>
            <family val="2"/>
          </rPr>
          <t xml:space="preserve">: the individual's desire for self-fulfilment.  
</t>
        </r>
      </text>
    </comment>
    <comment ref="I67" authorId="1">
      <text>
        <r>
          <rPr>
            <b/>
            <sz val="8"/>
            <color indexed="81"/>
            <rFont val="Tahoma"/>
            <family val="2"/>
          </rPr>
          <t xml:space="preserve">There is no trend reported otherwise I could think of these last 3 as diagnostic indicators
</t>
        </r>
      </text>
    </comment>
    <comment ref="C95"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95"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96"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97" authorId="0">
      <text>
        <r>
          <rPr>
            <b/>
            <sz val="9"/>
            <color indexed="81"/>
            <rFont val="Tahoma"/>
            <family val="2"/>
          </rPr>
          <t>ArreolaO:</t>
        </r>
        <r>
          <rPr>
            <sz val="9"/>
            <color indexed="81"/>
            <rFont val="Tahoma"/>
            <family val="2"/>
          </rPr>
          <t xml:space="preserve">
What is happening right now, usually baselines: State, Pressure</t>
        </r>
      </text>
    </comment>
    <comment ref="E97" authorId="0">
      <text>
        <r>
          <rPr>
            <b/>
            <sz val="9"/>
            <color indexed="81"/>
            <rFont val="Tahoma"/>
            <family val="2"/>
          </rPr>
          <t>ArreolaO:</t>
        </r>
        <r>
          <rPr>
            <sz val="9"/>
            <color indexed="81"/>
            <rFont val="Tahoma"/>
            <family val="2"/>
          </rPr>
          <t xml:space="preserve">
What is going to happen: Impact, Response
</t>
        </r>
      </text>
    </comment>
    <comment ref="G97"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98"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98"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t>
        </r>
      </text>
    </comment>
    <comment ref="E98" authorId="0">
      <text>
        <r>
          <rPr>
            <b/>
            <sz val="9"/>
            <color indexed="81"/>
            <rFont val="Tahoma"/>
            <family val="2"/>
          </rPr>
          <t>ArreolaO:</t>
        </r>
        <r>
          <rPr>
            <sz val="9"/>
            <color indexed="81"/>
            <rFont val="Tahoma"/>
            <family val="2"/>
          </rPr>
          <t xml:space="preserve">
Indicator signals the effect of a policy or action on an actual trend.
</t>
        </r>
      </text>
    </comment>
    <comment ref="F98"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98"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List>
</comments>
</file>

<file path=xl/comments5.xml><?xml version="1.0" encoding="utf-8"?>
<comments xmlns="http://schemas.openxmlformats.org/spreadsheetml/2006/main">
  <authors>
    <author>ArreolaO</author>
    <author>carrsadmin</author>
  </authors>
  <commentList>
    <comment ref="C2"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2"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3"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4" authorId="0">
      <text>
        <r>
          <rPr>
            <b/>
            <sz val="9"/>
            <color indexed="81"/>
            <rFont val="Tahoma"/>
            <family val="2"/>
          </rPr>
          <t>ArreolaO:</t>
        </r>
        <r>
          <rPr>
            <sz val="9"/>
            <color indexed="81"/>
            <rFont val="Tahoma"/>
            <family val="2"/>
          </rPr>
          <t xml:space="preserve">
What is happening right now, usually baselines: State, Pressure</t>
        </r>
      </text>
    </comment>
    <comment ref="E4" authorId="0">
      <text>
        <r>
          <rPr>
            <b/>
            <sz val="9"/>
            <color indexed="81"/>
            <rFont val="Tahoma"/>
            <family val="2"/>
          </rPr>
          <t>ArreolaO:</t>
        </r>
        <r>
          <rPr>
            <sz val="9"/>
            <color indexed="81"/>
            <rFont val="Tahoma"/>
            <family val="2"/>
          </rPr>
          <t xml:space="preserve">
What is going to happen: Impact, Response
</t>
        </r>
      </text>
    </comment>
    <comment ref="G4"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5"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5"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t>
        </r>
      </text>
    </comment>
    <comment ref="E5" authorId="0">
      <text>
        <r>
          <rPr>
            <b/>
            <sz val="9"/>
            <color indexed="81"/>
            <rFont val="Tahoma"/>
            <family val="2"/>
          </rPr>
          <t>ArreolaO:</t>
        </r>
        <r>
          <rPr>
            <sz val="9"/>
            <color indexed="81"/>
            <rFont val="Tahoma"/>
            <family val="2"/>
          </rPr>
          <t xml:space="preserve">
Indicator signals the effect of a policy or action on an actual trend.
</t>
        </r>
      </text>
    </comment>
    <comment ref="F5"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5"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 ref="B33" authorId="0">
      <text>
        <r>
          <rPr>
            <b/>
            <sz val="9"/>
            <color indexed="81"/>
            <rFont val="Tahoma"/>
            <family val="2"/>
          </rPr>
          <t>ArreolaO:</t>
        </r>
        <r>
          <rPr>
            <sz val="9"/>
            <color indexed="81"/>
            <rFont val="Tahoma"/>
            <family val="2"/>
          </rPr>
          <t xml:space="preserve">
Reorganize these three into Ecological and biological aspects, from Social and Cultural
</t>
        </r>
      </text>
    </comment>
    <comment ref="E40" authorId="0">
      <text>
        <r>
          <rPr>
            <b/>
            <sz val="9"/>
            <color indexed="81"/>
            <rFont val="Tahoma"/>
            <family val="2"/>
          </rPr>
          <t>ArreolaO:</t>
        </r>
        <r>
          <rPr>
            <sz val="9"/>
            <color indexed="81"/>
            <rFont val="Tahoma"/>
            <family val="2"/>
          </rPr>
          <t xml:space="preserve">
Percentual 
Annual growth in number of jobs</t>
        </r>
      </text>
    </comment>
    <comment ref="B55" authorId="1">
      <text>
        <r>
          <rPr>
            <b/>
            <sz val="8"/>
            <color indexed="81"/>
            <rFont val="Tahoma"/>
            <family val="2"/>
          </rPr>
          <t>carrsadmin:</t>
        </r>
        <r>
          <rPr>
            <sz val="8"/>
            <color indexed="81"/>
            <rFont val="Tahoma"/>
            <family val="2"/>
          </rPr>
          <t xml:space="preserve">
This could be normative if the investment was going to desired areas of the economy that planners consider key for future change
</t>
        </r>
      </text>
    </comment>
    <comment ref="B63" authorId="0">
      <text>
        <r>
          <rPr>
            <b/>
            <sz val="9"/>
            <color indexed="81"/>
            <rFont val="Tahoma"/>
            <family val="2"/>
          </rPr>
          <t>ArreolaO:</t>
        </r>
        <r>
          <rPr>
            <sz val="9"/>
            <color indexed="81"/>
            <rFont val="Tahoma"/>
            <family val="2"/>
          </rPr>
          <t xml:space="preserve">
Directed towards social institutions, collective action, community actions. Not as much as actions that affect individual directly (such as education, that is more on the side of psychological)
</t>
        </r>
      </text>
    </comment>
    <comment ref="B104" authorId="0">
      <text>
        <r>
          <rPr>
            <b/>
            <sz val="9"/>
            <color indexed="81"/>
            <rFont val="Tahoma"/>
            <family val="2"/>
          </rPr>
          <t>ArreolaO:</t>
        </r>
        <r>
          <rPr>
            <sz val="9"/>
            <color indexed="81"/>
            <rFont val="Tahoma"/>
            <family val="2"/>
          </rPr>
          <t xml:space="preserve">
Advance human condition at the individual level.
</t>
        </r>
        <r>
          <rPr>
            <b/>
            <sz val="9"/>
            <color indexed="81"/>
            <rFont val="Tahoma"/>
            <family val="2"/>
          </rPr>
          <t>Physiological needs</t>
        </r>
        <r>
          <rPr>
            <sz val="9"/>
            <color indexed="81"/>
            <rFont val="Tahoma"/>
            <family val="2"/>
          </rPr>
          <t xml:space="preserve">: requiremens for food, clothing and shelter
</t>
        </r>
        <r>
          <rPr>
            <b/>
            <sz val="9"/>
            <color indexed="81"/>
            <rFont val="Tahoma"/>
            <family val="2"/>
          </rPr>
          <t>Safety needs</t>
        </r>
        <r>
          <rPr>
            <sz val="9"/>
            <color indexed="81"/>
            <rFont val="Tahoma"/>
            <family val="2"/>
          </rPr>
          <t xml:space="preserve">: physical and mental security; freedom from fear, anxiety and chaos; and the need for stability, dependency and protection. Requires (1) minimum level of income and an appropriate welfare safety net, overall strict adherence to the principle of intra-generational equity; (2) the establishment of institutions based around the need for social coherence and stability; (3) ecological sustainability to ensure future existence.
</t>
        </r>
        <r>
          <rPr>
            <b/>
            <sz val="9"/>
            <color indexed="81"/>
            <rFont val="Tahoma"/>
            <family val="2"/>
          </rPr>
          <t>The need for belongingness and love</t>
        </r>
        <r>
          <rPr>
            <sz val="9"/>
            <color indexed="81"/>
            <rFont val="Tahoma"/>
            <family val="2"/>
          </rPr>
          <t xml:space="preserve">: the need for affectionate relationships with people in general; the hunger for contact and intimacy; avoid loneliness; intergenerational equity to keep sense of identity. 
</t>
        </r>
        <r>
          <rPr>
            <b/>
            <sz val="9"/>
            <color indexed="81"/>
            <rFont val="Tahoma"/>
            <family val="2"/>
          </rPr>
          <t>The need for esteem</t>
        </r>
        <r>
          <rPr>
            <sz val="9"/>
            <color indexed="81"/>
            <rFont val="Tahoma"/>
            <family val="2"/>
          </rPr>
          <t xml:space="preserve">; a high and stable evaluation of oneself, for self-respect, and for the esteem of others. 
</t>
        </r>
        <r>
          <rPr>
            <b/>
            <sz val="9"/>
            <color indexed="81"/>
            <rFont val="Tahoma"/>
            <family val="2"/>
          </rPr>
          <t>Self-actualization needs</t>
        </r>
        <r>
          <rPr>
            <sz val="9"/>
            <color indexed="81"/>
            <rFont val="Tahoma"/>
            <family val="2"/>
          </rPr>
          <t xml:space="preserve">: the individual's desire for self-fulfilment.  
</t>
        </r>
      </text>
    </comment>
    <comment ref="I121" authorId="0">
      <text>
        <r>
          <rPr>
            <b/>
            <sz val="9"/>
            <color indexed="81"/>
            <rFont val="Tahoma"/>
            <family val="2"/>
          </rPr>
          <t>ArreolaO:</t>
        </r>
        <r>
          <rPr>
            <sz val="9"/>
            <color indexed="81"/>
            <rFont val="Tahoma"/>
            <family val="2"/>
          </rPr>
          <t xml:space="preserve">
This one is tricky, I didn't know if this can rather be RS because is about the provision of education as a resource. However, since the main objective is the provision of the childcare service for human enhancement, I left it on the FI side.
</t>
        </r>
      </text>
    </comment>
    <comment ref="L166" authorId="1">
      <text>
        <r>
          <rPr>
            <b/>
            <sz val="8"/>
            <color indexed="81"/>
            <rFont val="Tahoma"/>
            <family val="2"/>
          </rPr>
          <t>Intuitively we can say these are diagnostic indicators, however, the report does not make a connection with reasons, although they do explore some reasons in their survey.</t>
        </r>
        <r>
          <rPr>
            <sz val="8"/>
            <color indexed="81"/>
            <rFont val="Tahoma"/>
            <family val="2"/>
          </rPr>
          <t xml:space="preserve">
</t>
        </r>
      </text>
    </comment>
    <comment ref="C231"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231"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232"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233" authorId="0">
      <text>
        <r>
          <rPr>
            <b/>
            <sz val="9"/>
            <color indexed="81"/>
            <rFont val="Tahoma"/>
            <family val="2"/>
          </rPr>
          <t>ArreolaO:</t>
        </r>
        <r>
          <rPr>
            <sz val="9"/>
            <color indexed="81"/>
            <rFont val="Tahoma"/>
            <family val="2"/>
          </rPr>
          <t xml:space="preserve">
What is happening right now, usually baselines: State, Pressure</t>
        </r>
      </text>
    </comment>
    <comment ref="E233" authorId="0">
      <text>
        <r>
          <rPr>
            <b/>
            <sz val="9"/>
            <color indexed="81"/>
            <rFont val="Tahoma"/>
            <family val="2"/>
          </rPr>
          <t>ArreolaO:</t>
        </r>
        <r>
          <rPr>
            <sz val="9"/>
            <color indexed="81"/>
            <rFont val="Tahoma"/>
            <family val="2"/>
          </rPr>
          <t xml:space="preserve">
What is going to happen: Impact, Response
</t>
        </r>
      </text>
    </comment>
    <comment ref="G233"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234"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234"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t>
        </r>
      </text>
    </comment>
    <comment ref="E234" authorId="0">
      <text>
        <r>
          <rPr>
            <b/>
            <sz val="9"/>
            <color indexed="81"/>
            <rFont val="Tahoma"/>
            <family val="2"/>
          </rPr>
          <t>ArreolaO:</t>
        </r>
        <r>
          <rPr>
            <sz val="9"/>
            <color indexed="81"/>
            <rFont val="Tahoma"/>
            <family val="2"/>
          </rPr>
          <t xml:space="preserve">
Indicator signals the effect of a policy or action on an actual trend.
</t>
        </r>
      </text>
    </comment>
    <comment ref="F234"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234"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List>
</comments>
</file>

<file path=xl/comments6.xml><?xml version="1.0" encoding="utf-8"?>
<comments xmlns="http://schemas.openxmlformats.org/spreadsheetml/2006/main">
  <authors>
    <author>ArreolaO</author>
  </authors>
  <commentList>
    <comment ref="C2"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2"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3"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4" authorId="0">
      <text>
        <r>
          <rPr>
            <b/>
            <sz val="9"/>
            <color indexed="81"/>
            <rFont val="Tahoma"/>
            <family val="2"/>
          </rPr>
          <t>ArreolaO:</t>
        </r>
        <r>
          <rPr>
            <sz val="9"/>
            <color indexed="81"/>
            <rFont val="Tahoma"/>
            <family val="2"/>
          </rPr>
          <t xml:space="preserve">
What is happening right now, usually baselines: State, Pressure
More related to un-intended effects of human actions on resouces, or the effects of environmental pollution on human conditions.
</t>
        </r>
      </text>
    </comment>
    <comment ref="E4" authorId="0">
      <text>
        <r>
          <rPr>
            <b/>
            <sz val="9"/>
            <color indexed="81"/>
            <rFont val="Tahoma"/>
            <family val="2"/>
          </rPr>
          <t>ArreolaO:</t>
        </r>
        <r>
          <rPr>
            <sz val="9"/>
            <color indexed="81"/>
            <rFont val="Tahoma"/>
            <family val="2"/>
          </rPr>
          <t xml:space="preserve">
What is going to happen: Impact, Response
But it is also related to intended consequences derived from policies or actions planned by city members</t>
        </r>
      </text>
    </comment>
    <comment ref="G4"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5"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5"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
But </t>
        </r>
      </text>
    </comment>
    <comment ref="E5" authorId="0">
      <text>
        <r>
          <rPr>
            <b/>
            <sz val="9"/>
            <color indexed="81"/>
            <rFont val="Tahoma"/>
            <family val="2"/>
          </rPr>
          <t>ArreolaO:</t>
        </r>
        <r>
          <rPr>
            <sz val="9"/>
            <color indexed="81"/>
            <rFont val="Tahoma"/>
            <family val="2"/>
          </rPr>
          <t xml:space="preserve">
Indicator signals the effect of a policy or action on an actual trend.
</t>
        </r>
      </text>
    </comment>
    <comment ref="F5"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5"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 ref="B48" authorId="0">
      <text>
        <r>
          <rPr>
            <b/>
            <sz val="9"/>
            <color indexed="81"/>
            <rFont val="Tahoma"/>
            <family val="2"/>
          </rPr>
          <t>ArreolaO:</t>
        </r>
        <r>
          <rPr>
            <sz val="9"/>
            <color indexed="81"/>
            <rFont val="Tahoma"/>
            <family val="2"/>
          </rPr>
          <t xml:space="preserve">
Directed towards social institutions, collective action, community actions. Not as much as actions that affect individual directly (such as education, that is more on the side of psychological)
</t>
        </r>
      </text>
    </comment>
    <comment ref="B52" authorId="0">
      <text>
        <r>
          <rPr>
            <b/>
            <sz val="9"/>
            <color indexed="81"/>
            <rFont val="Tahoma"/>
            <family val="2"/>
          </rPr>
          <t>ArreolaO:</t>
        </r>
        <r>
          <rPr>
            <sz val="9"/>
            <color indexed="81"/>
            <rFont val="Tahoma"/>
            <family val="2"/>
          </rPr>
          <t xml:space="preserve">
Advance human condition at the individual level.
</t>
        </r>
        <r>
          <rPr>
            <b/>
            <sz val="9"/>
            <color indexed="81"/>
            <rFont val="Tahoma"/>
            <family val="2"/>
          </rPr>
          <t>Physiological needs</t>
        </r>
        <r>
          <rPr>
            <sz val="9"/>
            <color indexed="81"/>
            <rFont val="Tahoma"/>
            <family val="2"/>
          </rPr>
          <t xml:space="preserve">: requiremens for food, clothing and shelter
</t>
        </r>
        <r>
          <rPr>
            <b/>
            <sz val="9"/>
            <color indexed="81"/>
            <rFont val="Tahoma"/>
            <family val="2"/>
          </rPr>
          <t>Safety needs</t>
        </r>
        <r>
          <rPr>
            <sz val="9"/>
            <color indexed="81"/>
            <rFont val="Tahoma"/>
            <family val="2"/>
          </rPr>
          <t xml:space="preserve">: physical and mental security; freedom from fear, anxiety and chaos; and the need for stability, dependency and protection. Requires (1) minimum level of income and an appropriate welfare safety net, overall strict adherence to the principle of intra-generational equity; (2) the establishment of institutions based around the need for social coherence and stability; (3) ecological sustainability to ensure future existence.
</t>
        </r>
        <r>
          <rPr>
            <b/>
            <sz val="9"/>
            <color indexed="81"/>
            <rFont val="Tahoma"/>
            <family val="2"/>
          </rPr>
          <t>The need for belongingness and love</t>
        </r>
        <r>
          <rPr>
            <sz val="9"/>
            <color indexed="81"/>
            <rFont val="Tahoma"/>
            <family val="2"/>
          </rPr>
          <t xml:space="preserve">: the need for affectionate relationships with people in general; the hunger for contact and intimacy; avoid loneliness; intergenerational equity to keep sense of identity. 
</t>
        </r>
        <r>
          <rPr>
            <b/>
            <sz val="9"/>
            <color indexed="81"/>
            <rFont val="Tahoma"/>
            <family val="2"/>
          </rPr>
          <t>The need for esteem</t>
        </r>
        <r>
          <rPr>
            <sz val="9"/>
            <color indexed="81"/>
            <rFont val="Tahoma"/>
            <family val="2"/>
          </rPr>
          <t xml:space="preserve">; a high and stable evaluation of oneself, for self-respect, and for the esteem of others. 
</t>
        </r>
        <r>
          <rPr>
            <b/>
            <sz val="9"/>
            <color indexed="81"/>
            <rFont val="Tahoma"/>
            <family val="2"/>
          </rPr>
          <t>Self-actualization needs</t>
        </r>
        <r>
          <rPr>
            <sz val="9"/>
            <color indexed="81"/>
            <rFont val="Tahoma"/>
            <family val="2"/>
          </rPr>
          <t xml:space="preserve">: the individual's desire for self-fulfilment.  
</t>
        </r>
      </text>
    </comment>
    <comment ref="C84"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84"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85"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86" authorId="0">
      <text>
        <r>
          <rPr>
            <b/>
            <sz val="9"/>
            <color indexed="81"/>
            <rFont val="Tahoma"/>
            <family val="2"/>
          </rPr>
          <t>ArreolaO:</t>
        </r>
        <r>
          <rPr>
            <sz val="9"/>
            <color indexed="81"/>
            <rFont val="Tahoma"/>
            <family val="2"/>
          </rPr>
          <t xml:space="preserve">
What is happening right now, usually baselines: State, Pressure</t>
        </r>
      </text>
    </comment>
    <comment ref="E86" authorId="0">
      <text>
        <r>
          <rPr>
            <b/>
            <sz val="9"/>
            <color indexed="81"/>
            <rFont val="Tahoma"/>
            <family val="2"/>
          </rPr>
          <t>ArreolaO:</t>
        </r>
        <r>
          <rPr>
            <sz val="9"/>
            <color indexed="81"/>
            <rFont val="Tahoma"/>
            <family val="2"/>
          </rPr>
          <t xml:space="preserve">
What is going to happen: Impact, Response
</t>
        </r>
      </text>
    </comment>
    <comment ref="G86"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87"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87"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t>
        </r>
      </text>
    </comment>
    <comment ref="E87" authorId="0">
      <text>
        <r>
          <rPr>
            <b/>
            <sz val="9"/>
            <color indexed="81"/>
            <rFont val="Tahoma"/>
            <family val="2"/>
          </rPr>
          <t>ArreolaO:</t>
        </r>
        <r>
          <rPr>
            <sz val="9"/>
            <color indexed="81"/>
            <rFont val="Tahoma"/>
            <family val="2"/>
          </rPr>
          <t xml:space="preserve">
Indicator signals the effect of a policy or action on an actual trend.
</t>
        </r>
      </text>
    </comment>
    <comment ref="F87"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87"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List>
</comments>
</file>

<file path=xl/comments7.xml><?xml version="1.0" encoding="utf-8"?>
<comments xmlns="http://schemas.openxmlformats.org/spreadsheetml/2006/main">
  <authors>
    <author>ArreolaO</author>
  </authors>
  <commentList>
    <comment ref="C2"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2"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3"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4" authorId="0">
      <text>
        <r>
          <rPr>
            <b/>
            <sz val="9"/>
            <color indexed="81"/>
            <rFont val="Tahoma"/>
            <family val="2"/>
          </rPr>
          <t>ArreolaO:</t>
        </r>
        <r>
          <rPr>
            <sz val="9"/>
            <color indexed="81"/>
            <rFont val="Tahoma"/>
            <family val="2"/>
          </rPr>
          <t xml:space="preserve">
What is happening right now, usually baselines: State, Pressure
More related to un-intended effects of human actions on resouces, or the effects of environmental pollution on human conditions.
</t>
        </r>
      </text>
    </comment>
    <comment ref="E4" authorId="0">
      <text>
        <r>
          <rPr>
            <b/>
            <sz val="9"/>
            <color indexed="81"/>
            <rFont val="Tahoma"/>
            <family val="2"/>
          </rPr>
          <t>ArreolaO:</t>
        </r>
        <r>
          <rPr>
            <sz val="9"/>
            <color indexed="81"/>
            <rFont val="Tahoma"/>
            <family val="2"/>
          </rPr>
          <t xml:space="preserve">
What is going to happen: Impact, Response
But it is also related to intended consequences derived from policies or actions planned by city members</t>
        </r>
      </text>
    </comment>
    <comment ref="G4"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5"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5"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
But </t>
        </r>
      </text>
    </comment>
    <comment ref="E5" authorId="0">
      <text>
        <r>
          <rPr>
            <b/>
            <sz val="9"/>
            <color indexed="81"/>
            <rFont val="Tahoma"/>
            <family val="2"/>
          </rPr>
          <t>ArreolaO:</t>
        </r>
        <r>
          <rPr>
            <sz val="9"/>
            <color indexed="81"/>
            <rFont val="Tahoma"/>
            <family val="2"/>
          </rPr>
          <t xml:space="preserve">
Indicator signals the effect of a policy or action on an actual trend.
</t>
        </r>
      </text>
    </comment>
    <comment ref="F5"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5"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 ref="B16" authorId="0">
      <text>
        <r>
          <rPr>
            <b/>
            <sz val="9"/>
            <color indexed="81"/>
            <rFont val="Tahoma"/>
            <family val="2"/>
          </rPr>
          <t>ArreolaO:</t>
        </r>
        <r>
          <rPr>
            <sz val="9"/>
            <color indexed="81"/>
            <rFont val="Tahoma"/>
            <family val="2"/>
          </rPr>
          <t xml:space="preserve">
Directed towards social institutions, collective action, community actions. Not as much as actions that affect individual directly (such as education, that is more on the side of psychological)
</t>
        </r>
      </text>
    </comment>
    <comment ref="B20" authorId="0">
      <text>
        <r>
          <rPr>
            <b/>
            <sz val="9"/>
            <color indexed="81"/>
            <rFont val="Tahoma"/>
            <family val="2"/>
          </rPr>
          <t>ArreolaO:</t>
        </r>
        <r>
          <rPr>
            <sz val="9"/>
            <color indexed="81"/>
            <rFont val="Tahoma"/>
            <family val="2"/>
          </rPr>
          <t xml:space="preserve">
Advance human condition at the individual level.
</t>
        </r>
        <r>
          <rPr>
            <b/>
            <sz val="9"/>
            <color indexed="81"/>
            <rFont val="Tahoma"/>
            <family val="2"/>
          </rPr>
          <t>Physiological needs</t>
        </r>
        <r>
          <rPr>
            <sz val="9"/>
            <color indexed="81"/>
            <rFont val="Tahoma"/>
            <family val="2"/>
          </rPr>
          <t xml:space="preserve">: requiremens for food, clothing and shelter
</t>
        </r>
        <r>
          <rPr>
            <b/>
            <sz val="9"/>
            <color indexed="81"/>
            <rFont val="Tahoma"/>
            <family val="2"/>
          </rPr>
          <t>Safety needs</t>
        </r>
        <r>
          <rPr>
            <sz val="9"/>
            <color indexed="81"/>
            <rFont val="Tahoma"/>
            <family val="2"/>
          </rPr>
          <t xml:space="preserve">: physical and mental security; freedom from fear, anxiety and chaos; and the need for stability, dependency and protection. Requires (1) minimum level of income and an appropriate welfare safety net, overall strict adherence to the principle of intra-generational equity; (2) the establishment of institutions based around the need for social coherence and stability; (3) ecological sustainability to ensure future existence.
</t>
        </r>
        <r>
          <rPr>
            <b/>
            <sz val="9"/>
            <color indexed="81"/>
            <rFont val="Tahoma"/>
            <family val="2"/>
          </rPr>
          <t>The need for belongingness and love</t>
        </r>
        <r>
          <rPr>
            <sz val="9"/>
            <color indexed="81"/>
            <rFont val="Tahoma"/>
            <family val="2"/>
          </rPr>
          <t xml:space="preserve">: the need for affectionate relationships with people in general; the hunger for contact and intimacy; avoid loneliness; intergenerational equity to keep sense of identity. 
</t>
        </r>
        <r>
          <rPr>
            <b/>
            <sz val="9"/>
            <color indexed="81"/>
            <rFont val="Tahoma"/>
            <family val="2"/>
          </rPr>
          <t>The need for esteem</t>
        </r>
        <r>
          <rPr>
            <sz val="9"/>
            <color indexed="81"/>
            <rFont val="Tahoma"/>
            <family val="2"/>
          </rPr>
          <t xml:space="preserve">; a high and stable evaluation of oneself, for self-respect, and for the esteem of others. 
</t>
        </r>
        <r>
          <rPr>
            <b/>
            <sz val="9"/>
            <color indexed="81"/>
            <rFont val="Tahoma"/>
            <family val="2"/>
          </rPr>
          <t>Self-actualization needs</t>
        </r>
        <r>
          <rPr>
            <sz val="9"/>
            <color indexed="81"/>
            <rFont val="Tahoma"/>
            <family val="2"/>
          </rPr>
          <t xml:space="preserve">: the individual's desire for self-fulfilment.  
</t>
        </r>
      </text>
    </comment>
    <comment ref="C50"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50"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51"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52" authorId="0">
      <text>
        <r>
          <rPr>
            <b/>
            <sz val="9"/>
            <color indexed="81"/>
            <rFont val="Tahoma"/>
            <family val="2"/>
          </rPr>
          <t>ArreolaO:</t>
        </r>
        <r>
          <rPr>
            <sz val="9"/>
            <color indexed="81"/>
            <rFont val="Tahoma"/>
            <family val="2"/>
          </rPr>
          <t xml:space="preserve">
What is happening right now, usually baselines: State, Pressure</t>
        </r>
      </text>
    </comment>
    <comment ref="E52" authorId="0">
      <text>
        <r>
          <rPr>
            <b/>
            <sz val="9"/>
            <color indexed="81"/>
            <rFont val="Tahoma"/>
            <family val="2"/>
          </rPr>
          <t>ArreolaO:</t>
        </r>
        <r>
          <rPr>
            <sz val="9"/>
            <color indexed="81"/>
            <rFont val="Tahoma"/>
            <family val="2"/>
          </rPr>
          <t xml:space="preserve">
What is going to happen: Impact, Response
</t>
        </r>
      </text>
    </comment>
    <comment ref="G52"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53"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53"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t>
        </r>
      </text>
    </comment>
    <comment ref="E53" authorId="0">
      <text>
        <r>
          <rPr>
            <b/>
            <sz val="9"/>
            <color indexed="81"/>
            <rFont val="Tahoma"/>
            <family val="2"/>
          </rPr>
          <t>ArreolaO:</t>
        </r>
        <r>
          <rPr>
            <sz val="9"/>
            <color indexed="81"/>
            <rFont val="Tahoma"/>
            <family val="2"/>
          </rPr>
          <t xml:space="preserve">
Indicator signals the effect of a policy or action on an actual trend.
</t>
        </r>
      </text>
    </comment>
    <comment ref="F53"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53"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List>
</comments>
</file>

<file path=xl/comments8.xml><?xml version="1.0" encoding="utf-8"?>
<comments xmlns="http://schemas.openxmlformats.org/spreadsheetml/2006/main">
  <authors>
    <author>ArreolaO</author>
  </authors>
  <commentList>
    <comment ref="C2"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2"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3"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4" authorId="0">
      <text>
        <r>
          <rPr>
            <b/>
            <sz val="9"/>
            <color indexed="81"/>
            <rFont val="Tahoma"/>
            <family val="2"/>
          </rPr>
          <t>ArreolaO:</t>
        </r>
        <r>
          <rPr>
            <sz val="9"/>
            <color indexed="81"/>
            <rFont val="Tahoma"/>
            <family val="2"/>
          </rPr>
          <t xml:space="preserve">
What is happening right now, usually baselines: State, Pressure</t>
        </r>
      </text>
    </comment>
    <comment ref="E4" authorId="0">
      <text>
        <r>
          <rPr>
            <b/>
            <sz val="9"/>
            <color indexed="81"/>
            <rFont val="Tahoma"/>
            <family val="2"/>
          </rPr>
          <t>ArreolaO:</t>
        </r>
        <r>
          <rPr>
            <sz val="9"/>
            <color indexed="81"/>
            <rFont val="Tahoma"/>
            <family val="2"/>
          </rPr>
          <t xml:space="preserve">
What is going to happen: Impact, Response
</t>
        </r>
      </text>
    </comment>
    <comment ref="G4"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5"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5"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t>
        </r>
      </text>
    </comment>
    <comment ref="E5" authorId="0">
      <text>
        <r>
          <rPr>
            <b/>
            <sz val="9"/>
            <color indexed="81"/>
            <rFont val="Tahoma"/>
            <family val="2"/>
          </rPr>
          <t>ArreolaO:</t>
        </r>
        <r>
          <rPr>
            <sz val="9"/>
            <color indexed="81"/>
            <rFont val="Tahoma"/>
            <family val="2"/>
          </rPr>
          <t xml:space="preserve">
Indicator signals the effect of a policy or action on an actual trend.
</t>
        </r>
      </text>
    </comment>
    <comment ref="F5"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5"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 ref="B20" authorId="0">
      <text>
        <r>
          <rPr>
            <b/>
            <sz val="9"/>
            <color indexed="81"/>
            <rFont val="Tahoma"/>
            <family val="2"/>
          </rPr>
          <t>ArreolaO:</t>
        </r>
        <r>
          <rPr>
            <sz val="9"/>
            <color indexed="81"/>
            <rFont val="Tahoma"/>
            <family val="2"/>
          </rPr>
          <t xml:space="preserve">
Directed towards social institutions, collective action, community actions. Not as much as actions that affect individual directly (such as education, that is more on the side of psychological)
</t>
        </r>
      </text>
    </comment>
    <comment ref="B27" authorId="0">
      <text>
        <r>
          <rPr>
            <b/>
            <sz val="9"/>
            <color indexed="81"/>
            <rFont val="Tahoma"/>
            <family val="2"/>
          </rPr>
          <t>ArreolaO:</t>
        </r>
        <r>
          <rPr>
            <sz val="9"/>
            <color indexed="81"/>
            <rFont val="Tahoma"/>
            <family val="2"/>
          </rPr>
          <t xml:space="preserve">
Advance human condition at the individual level.
</t>
        </r>
        <r>
          <rPr>
            <b/>
            <sz val="9"/>
            <color indexed="81"/>
            <rFont val="Tahoma"/>
            <family val="2"/>
          </rPr>
          <t>Physiological needs</t>
        </r>
        <r>
          <rPr>
            <sz val="9"/>
            <color indexed="81"/>
            <rFont val="Tahoma"/>
            <family val="2"/>
          </rPr>
          <t xml:space="preserve">: requiremens for food, clothing and shelter
</t>
        </r>
        <r>
          <rPr>
            <b/>
            <sz val="9"/>
            <color indexed="81"/>
            <rFont val="Tahoma"/>
            <family val="2"/>
          </rPr>
          <t>Safety needs</t>
        </r>
        <r>
          <rPr>
            <sz val="9"/>
            <color indexed="81"/>
            <rFont val="Tahoma"/>
            <family val="2"/>
          </rPr>
          <t xml:space="preserve">: physical and mental security; freedom from fear, anxiety and chaos; and the need for stability, dependency and protection. Requires (1) minimum level of income and an appropriate welfare safety net, overall strict adherence to the principle of intra-generational equity; (2) the establishment of institutions based around the need for social coherence and stability; (3) ecological sustainability to ensure future existence.
</t>
        </r>
        <r>
          <rPr>
            <b/>
            <sz val="9"/>
            <color indexed="81"/>
            <rFont val="Tahoma"/>
            <family val="2"/>
          </rPr>
          <t>The need for belongingness and love</t>
        </r>
        <r>
          <rPr>
            <sz val="9"/>
            <color indexed="81"/>
            <rFont val="Tahoma"/>
            <family val="2"/>
          </rPr>
          <t xml:space="preserve">: the need for affectionate relationships with people in general; the hunger for contact and intimacy; avoid loneliness; intergenerational equity to keep sense of identity. 
</t>
        </r>
        <r>
          <rPr>
            <b/>
            <sz val="9"/>
            <color indexed="81"/>
            <rFont val="Tahoma"/>
            <family val="2"/>
          </rPr>
          <t>The need for esteem</t>
        </r>
        <r>
          <rPr>
            <sz val="9"/>
            <color indexed="81"/>
            <rFont val="Tahoma"/>
            <family val="2"/>
          </rPr>
          <t xml:space="preserve">; a high and stable evaluation of oneself, for self-respect, and for the esteem of others. 
</t>
        </r>
        <r>
          <rPr>
            <b/>
            <sz val="9"/>
            <color indexed="81"/>
            <rFont val="Tahoma"/>
            <family val="2"/>
          </rPr>
          <t>Self-actualization needs</t>
        </r>
        <r>
          <rPr>
            <sz val="9"/>
            <color indexed="81"/>
            <rFont val="Tahoma"/>
            <family val="2"/>
          </rPr>
          <t xml:space="preserve">: the individual's desire for self-fulfilment.  
</t>
        </r>
      </text>
    </comment>
    <comment ref="C73"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73"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74"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75" authorId="0">
      <text>
        <r>
          <rPr>
            <b/>
            <sz val="9"/>
            <color indexed="81"/>
            <rFont val="Tahoma"/>
            <family val="2"/>
          </rPr>
          <t>ArreolaO:</t>
        </r>
        <r>
          <rPr>
            <sz val="9"/>
            <color indexed="81"/>
            <rFont val="Tahoma"/>
            <family val="2"/>
          </rPr>
          <t xml:space="preserve">
What is happening right now, usually baselines: State, Pressure</t>
        </r>
      </text>
    </comment>
    <comment ref="E75" authorId="0">
      <text>
        <r>
          <rPr>
            <b/>
            <sz val="9"/>
            <color indexed="81"/>
            <rFont val="Tahoma"/>
            <family val="2"/>
          </rPr>
          <t>ArreolaO:</t>
        </r>
        <r>
          <rPr>
            <sz val="9"/>
            <color indexed="81"/>
            <rFont val="Tahoma"/>
            <family val="2"/>
          </rPr>
          <t xml:space="preserve">
What is going to happen: Impact, Response
</t>
        </r>
      </text>
    </comment>
    <comment ref="G75"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76"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76"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t>
        </r>
      </text>
    </comment>
    <comment ref="E76" authorId="0">
      <text>
        <r>
          <rPr>
            <b/>
            <sz val="9"/>
            <color indexed="81"/>
            <rFont val="Tahoma"/>
            <family val="2"/>
          </rPr>
          <t>ArreolaO:</t>
        </r>
        <r>
          <rPr>
            <sz val="9"/>
            <color indexed="81"/>
            <rFont val="Tahoma"/>
            <family val="2"/>
          </rPr>
          <t xml:space="preserve">
Indicator signals the effect of a policy or action on an actual trend.
</t>
        </r>
      </text>
    </comment>
    <comment ref="F76"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76"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List>
</comments>
</file>

<file path=xl/comments9.xml><?xml version="1.0" encoding="utf-8"?>
<comments xmlns="http://schemas.openxmlformats.org/spreadsheetml/2006/main">
  <authors>
    <author>ArreolaO</author>
    <author>carrsadmin</author>
  </authors>
  <commentList>
    <comment ref="C2"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2"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3"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4" authorId="0">
      <text>
        <r>
          <rPr>
            <b/>
            <sz val="9"/>
            <color indexed="81"/>
            <rFont val="Tahoma"/>
            <family val="2"/>
          </rPr>
          <t>ArreolaO:</t>
        </r>
        <r>
          <rPr>
            <sz val="9"/>
            <color indexed="81"/>
            <rFont val="Tahoma"/>
            <family val="2"/>
          </rPr>
          <t xml:space="preserve">
What is happening right now, usually baselines: State, Pressure
More related to un-intended effects of human actions on resouces, or the effects of environmental pollution on human conditions.
</t>
        </r>
      </text>
    </comment>
    <comment ref="E4" authorId="0">
      <text>
        <r>
          <rPr>
            <b/>
            <sz val="9"/>
            <color indexed="81"/>
            <rFont val="Tahoma"/>
            <family val="2"/>
          </rPr>
          <t>ArreolaO:</t>
        </r>
        <r>
          <rPr>
            <sz val="9"/>
            <color indexed="81"/>
            <rFont val="Tahoma"/>
            <family val="2"/>
          </rPr>
          <t xml:space="preserve">
What is going to happen: Impact, Response
But it is also related to intended consequences derived from policies or actions planned by city members</t>
        </r>
      </text>
    </comment>
    <comment ref="G4"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5"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5"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
But </t>
        </r>
      </text>
    </comment>
    <comment ref="E5" authorId="0">
      <text>
        <r>
          <rPr>
            <b/>
            <sz val="9"/>
            <color indexed="81"/>
            <rFont val="Tahoma"/>
            <family val="2"/>
          </rPr>
          <t>ArreolaO:</t>
        </r>
        <r>
          <rPr>
            <sz val="9"/>
            <color indexed="81"/>
            <rFont val="Tahoma"/>
            <family val="2"/>
          </rPr>
          <t xml:space="preserve">
Indicator signals the effect of a policy or action on an actual trend.
</t>
        </r>
      </text>
    </comment>
    <comment ref="F5"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5"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 ref="D17" authorId="0">
      <text>
        <r>
          <rPr>
            <b/>
            <sz val="9"/>
            <color indexed="81"/>
            <rFont val="Tahoma"/>
            <family val="2"/>
          </rPr>
          <t>ArreolaO:</t>
        </r>
        <r>
          <rPr>
            <sz val="9"/>
            <color indexed="81"/>
            <rFont val="Tahoma"/>
            <family val="2"/>
          </rPr>
          <t xml:space="preserve">
Same as Austin, GR has an indicator.</t>
        </r>
      </text>
    </comment>
    <comment ref="H23" authorId="0">
      <text>
        <r>
          <rPr>
            <b/>
            <sz val="9"/>
            <color indexed="81"/>
            <rFont val="Tahoma"/>
            <family val="2"/>
          </rPr>
          <t>ArreolaO:</t>
        </r>
        <r>
          <rPr>
            <sz val="9"/>
            <color indexed="81"/>
            <rFont val="Tahoma"/>
            <family val="2"/>
          </rPr>
          <t xml:space="preserve">
This one could also be categorized as FI because of the purpose of creating walkable communities, however, since they mention job creation as a prior goal, I left it in RS
</t>
        </r>
      </text>
    </comment>
    <comment ref="A25" authorId="1">
      <text>
        <r>
          <rPr>
            <b/>
            <sz val="8"/>
            <color indexed="81"/>
            <rFont val="Tahoma"/>
            <family val="2"/>
          </rPr>
          <t>thes two originally in psychological section</t>
        </r>
      </text>
    </comment>
    <comment ref="B27" authorId="0">
      <text>
        <r>
          <rPr>
            <b/>
            <sz val="9"/>
            <color indexed="81"/>
            <rFont val="Tahoma"/>
            <family val="2"/>
          </rPr>
          <t>ArreolaO:</t>
        </r>
        <r>
          <rPr>
            <sz val="9"/>
            <color indexed="81"/>
            <rFont val="Tahoma"/>
            <family val="2"/>
          </rPr>
          <t xml:space="preserve">
Directed towards social institutions, collective action, community actions. Not as much as actions that affect individual directly (such as education, that is more on the side of psychological)
</t>
        </r>
      </text>
    </comment>
    <comment ref="B34" authorId="0">
      <text>
        <r>
          <rPr>
            <b/>
            <sz val="9"/>
            <color indexed="81"/>
            <rFont val="Tahoma"/>
            <family val="2"/>
          </rPr>
          <t>ArreolaO:</t>
        </r>
        <r>
          <rPr>
            <sz val="9"/>
            <color indexed="81"/>
            <rFont val="Tahoma"/>
            <family val="2"/>
          </rPr>
          <t xml:space="preserve">
Advance human condition at the individual level.
</t>
        </r>
        <r>
          <rPr>
            <b/>
            <sz val="9"/>
            <color indexed="81"/>
            <rFont val="Tahoma"/>
            <family val="2"/>
          </rPr>
          <t>Physiological needs</t>
        </r>
        <r>
          <rPr>
            <sz val="9"/>
            <color indexed="81"/>
            <rFont val="Tahoma"/>
            <family val="2"/>
          </rPr>
          <t xml:space="preserve">: requiremens for food, clothing and shelter
</t>
        </r>
        <r>
          <rPr>
            <b/>
            <sz val="9"/>
            <color indexed="81"/>
            <rFont val="Tahoma"/>
            <family val="2"/>
          </rPr>
          <t>Safety needs</t>
        </r>
        <r>
          <rPr>
            <sz val="9"/>
            <color indexed="81"/>
            <rFont val="Tahoma"/>
            <family val="2"/>
          </rPr>
          <t xml:space="preserve">: physical and mental security; freedom from fear, anxiety and chaos; and the need for stability, dependency and protection. Requires (1) minimum level of income and an appropriate welfare safety net, overall strict adherence to the principle of intra-generational equity; (2) the establishment of institutions based around the need for social coherence and stability; (3) ecological sustainability to ensure future existence.
</t>
        </r>
        <r>
          <rPr>
            <b/>
            <sz val="9"/>
            <color indexed="81"/>
            <rFont val="Tahoma"/>
            <family val="2"/>
          </rPr>
          <t>The need for belongingness and love</t>
        </r>
        <r>
          <rPr>
            <sz val="9"/>
            <color indexed="81"/>
            <rFont val="Tahoma"/>
            <family val="2"/>
          </rPr>
          <t xml:space="preserve">: the need for affectionate relationships with people in general; the hunger for contact and intimacy; avoid loneliness; intergenerational equity to keep sense of identity. 
</t>
        </r>
        <r>
          <rPr>
            <b/>
            <sz val="9"/>
            <color indexed="81"/>
            <rFont val="Tahoma"/>
            <family val="2"/>
          </rPr>
          <t>The need for esteem</t>
        </r>
        <r>
          <rPr>
            <sz val="9"/>
            <color indexed="81"/>
            <rFont val="Tahoma"/>
            <family val="2"/>
          </rPr>
          <t xml:space="preserve">; a high and stable evaluation of oneself, for self-respect, and for the esteem of others. 
</t>
        </r>
        <r>
          <rPr>
            <b/>
            <sz val="9"/>
            <color indexed="81"/>
            <rFont val="Tahoma"/>
            <family val="2"/>
          </rPr>
          <t>Self-actualization needs</t>
        </r>
        <r>
          <rPr>
            <sz val="9"/>
            <color indexed="81"/>
            <rFont val="Tahoma"/>
            <family val="2"/>
          </rPr>
          <t xml:space="preserve">: the individual's desire for self-fulfilment.  
</t>
        </r>
      </text>
    </comment>
    <comment ref="C73" authorId="0">
      <text>
        <r>
          <rPr>
            <b/>
            <sz val="9"/>
            <color indexed="81"/>
            <rFont val="Tahoma"/>
            <family val="2"/>
          </rPr>
          <t>ArreolaO:</t>
        </r>
        <r>
          <rPr>
            <sz val="9"/>
            <color indexed="81"/>
            <rFont val="Tahoma"/>
            <family val="2"/>
          </rPr>
          <t xml:space="preserve">
The resource sufficiency approach involves the measurement and availability of resources in reference to a rate of consumption by human practices and the time the practice can be continued given the availability of the resource.  </t>
        </r>
      </text>
    </comment>
    <comment ref="I73" authorId="0">
      <text>
        <r>
          <rPr>
            <b/>
            <sz val="9"/>
            <color indexed="81"/>
            <rFont val="Tahoma"/>
            <family val="2"/>
          </rPr>
          <t>ArreolaO:</t>
        </r>
        <r>
          <rPr>
            <sz val="9"/>
            <color indexed="81"/>
            <rFont val="Tahoma"/>
            <family val="2"/>
          </rPr>
          <t xml:space="preserve">
Functional integrity is presented as the system’s reproducing resilience after being threatened by human practices.</t>
        </r>
      </text>
    </comment>
    <comment ref="H74" authorId="0">
      <text>
        <r>
          <rPr>
            <b/>
            <sz val="9"/>
            <color indexed="81"/>
            <rFont val="Tahoma"/>
            <family val="2"/>
          </rPr>
          <t>ArreolaO:</t>
        </r>
        <r>
          <rPr>
            <sz val="9"/>
            <color indexed="81"/>
            <rFont val="Tahoma"/>
            <family val="2"/>
          </rPr>
          <t xml:space="preserve">
The static-dynamic categories don't refer so much to how frequently the indicators are updated, as to the nature of change implied by the indicators (therefore it can be more interesting to update them more often).
</t>
        </r>
      </text>
    </comment>
    <comment ref="C75" authorId="0">
      <text>
        <r>
          <rPr>
            <b/>
            <sz val="9"/>
            <color indexed="81"/>
            <rFont val="Tahoma"/>
            <family val="2"/>
          </rPr>
          <t>ArreolaO:</t>
        </r>
        <r>
          <rPr>
            <sz val="9"/>
            <color indexed="81"/>
            <rFont val="Tahoma"/>
            <family val="2"/>
          </rPr>
          <t xml:space="preserve">
What is happening right now, usually baselines: State, Pressure</t>
        </r>
      </text>
    </comment>
    <comment ref="E75" authorId="0">
      <text>
        <r>
          <rPr>
            <b/>
            <sz val="9"/>
            <color indexed="81"/>
            <rFont val="Tahoma"/>
            <family val="2"/>
          </rPr>
          <t>ArreolaO:</t>
        </r>
        <r>
          <rPr>
            <sz val="9"/>
            <color indexed="81"/>
            <rFont val="Tahoma"/>
            <family val="2"/>
          </rPr>
          <t xml:space="preserve">
What is going to happen: Impact, Response
</t>
        </r>
      </text>
    </comment>
    <comment ref="G75" authorId="0">
      <text>
        <r>
          <rPr>
            <b/>
            <sz val="9"/>
            <color indexed="81"/>
            <rFont val="Tahoma"/>
            <family val="2"/>
          </rPr>
          <t>ArreolaO:</t>
        </r>
        <r>
          <rPr>
            <sz val="9"/>
            <color indexed="81"/>
            <rFont val="Tahoma"/>
            <family val="2"/>
          </rPr>
          <t xml:space="preserve">
What we would like to happen: Divers, change in trends, e.g. increments in alternative energy sources, etc.</t>
        </r>
      </text>
    </comment>
    <comment ref="C76" authorId="0">
      <text>
        <r>
          <rPr>
            <b/>
            <sz val="9"/>
            <color indexed="81"/>
            <rFont val="Tahoma"/>
            <family val="2"/>
          </rPr>
          <t>ArreolaO:</t>
        </r>
        <r>
          <rPr>
            <sz val="9"/>
            <color indexed="81"/>
            <rFont val="Tahoma"/>
            <family val="2"/>
          </rPr>
          <t xml:space="preserve">
Indicates the condition of a resource that is not exploited, or a condition of a characteristic in the community</t>
        </r>
      </text>
    </comment>
    <comment ref="D76" authorId="0">
      <text>
        <r>
          <rPr>
            <b/>
            <sz val="9"/>
            <color indexed="81"/>
            <rFont val="Tahoma"/>
            <family val="2"/>
          </rPr>
          <t>ArreolaO:</t>
        </r>
        <r>
          <rPr>
            <sz val="9"/>
            <color indexed="81"/>
            <rFont val="Tahoma"/>
            <family val="2"/>
          </rPr>
          <t xml:space="preserve">
Indicates the condition of an exploitable resource, or a resource that provides environmental services and is affected by some human action, or the condition of some social service that is affected by consumptionp</t>
        </r>
      </text>
    </comment>
    <comment ref="E76" authorId="0">
      <text>
        <r>
          <rPr>
            <b/>
            <sz val="9"/>
            <color indexed="81"/>
            <rFont val="Tahoma"/>
            <family val="2"/>
          </rPr>
          <t>ArreolaO:</t>
        </r>
        <r>
          <rPr>
            <sz val="9"/>
            <color indexed="81"/>
            <rFont val="Tahoma"/>
            <family val="2"/>
          </rPr>
          <t xml:space="preserve">
Indicator signals the effect of a policy or action on an actual trend.
</t>
        </r>
      </text>
    </comment>
    <comment ref="F76" authorId="0">
      <text>
        <r>
          <rPr>
            <b/>
            <sz val="9"/>
            <color indexed="81"/>
            <rFont val="Tahoma"/>
            <family val="2"/>
          </rPr>
          <t>ArreolaO:</t>
        </r>
        <r>
          <rPr>
            <sz val="9"/>
            <color indexed="81"/>
            <rFont val="Tahoma"/>
            <family val="2"/>
          </rPr>
          <t xml:space="preserve">
The indicator signals the effect of a policy that creates a new action, behavior or trend.</t>
        </r>
      </text>
    </comment>
    <comment ref="H76" authorId="0">
      <text>
        <r>
          <rPr>
            <b/>
            <sz val="9"/>
            <color indexed="81"/>
            <rFont val="Tahoma"/>
            <family val="2"/>
          </rPr>
          <t>ArreolaO:</t>
        </r>
        <r>
          <rPr>
            <sz val="9"/>
            <color indexed="81"/>
            <rFont val="Tahoma"/>
            <family val="2"/>
          </rPr>
          <t xml:space="preserve">
There should be a policy related to the indicator, therefore we can say that there is an effort to pursue a trend. Or, the indicator shows a trend in an activity that is desirable (but there needs to be a recurrent observation, as oppossed to a
 static condition)
</t>
        </r>
      </text>
    </comment>
  </commentList>
</comments>
</file>

<file path=xl/sharedStrings.xml><?xml version="1.0" encoding="utf-8"?>
<sst xmlns="http://schemas.openxmlformats.org/spreadsheetml/2006/main" count="8301" uniqueCount="2807">
  <si>
    <t>Normative</t>
  </si>
  <si>
    <t>Diagnostic</t>
  </si>
  <si>
    <t>Descriptive</t>
  </si>
  <si>
    <t>Drivers</t>
  </si>
  <si>
    <t>Impact</t>
  </si>
  <si>
    <t>Response</t>
  </si>
  <si>
    <t>Pressure</t>
  </si>
  <si>
    <t>State</t>
  </si>
  <si>
    <t>Functional Integrity</t>
  </si>
  <si>
    <t>Resource Sufficiency</t>
  </si>
  <si>
    <t>Strong</t>
  </si>
  <si>
    <t>Weak</t>
  </si>
  <si>
    <t>Dynamic</t>
  </si>
  <si>
    <t>Static</t>
  </si>
  <si>
    <t>Sustainability</t>
  </si>
  <si>
    <t>Type of Indicator</t>
  </si>
  <si>
    <t>Function of Indicators</t>
  </si>
  <si>
    <t>$</t>
  </si>
  <si>
    <t>Physical measure</t>
  </si>
  <si>
    <t>The indicator measures a characteristic of the system</t>
  </si>
  <si>
    <t>The indicator measures an outcome / quantity of a resource or material</t>
  </si>
  <si>
    <t xml:space="preserve">The resource sufficiency approach involves the measurement and availability of resources in reference to a rate of consumption by human practices and the time the practice can be continued given the availability of the resource.  </t>
  </si>
  <si>
    <t>Functional integrity is presented as the system’s reproducing resilience after being threatened by human practices.</t>
  </si>
  <si>
    <t xml:space="preserve">System-modeling approach to sustainability “yields a conceptualization more adequate to the task of reforming conduct and policy” but this is not a “sufficient or necessary condition to adequate moral decision making” (Thompson 2007). System modeling (in both resource sufficiency and functional integrity) is intended to yield a better conceptualization of sustainability but it can fall short or omit crucial factors necessary for more comprehensive policy making. </t>
  </si>
  <si>
    <t>Monetary measure</t>
  </si>
  <si>
    <t>P</t>
  </si>
  <si>
    <t>B/0</t>
  </si>
  <si>
    <t>Benefits/opinion</t>
  </si>
  <si>
    <t xml:space="preserve">Ecological and Biophysical </t>
  </si>
  <si>
    <t>Economic</t>
  </si>
  <si>
    <t xml:space="preserve">Social and Cultural </t>
  </si>
  <si>
    <t xml:space="preserve">Psychological </t>
  </si>
  <si>
    <t>Type of water users</t>
  </si>
  <si>
    <t>Water conservation program</t>
  </si>
  <si>
    <t>Purpose of Indicator</t>
  </si>
  <si>
    <t>Atlanta, Georgia</t>
  </si>
  <si>
    <t>Carbon emissions reduction</t>
  </si>
  <si>
    <t>Efficient lightbulbs program</t>
  </si>
  <si>
    <t>Carbon emissions by Govt. sector</t>
  </si>
  <si>
    <t>Water: Type of domestic uses</t>
  </si>
  <si>
    <t>Secure water</t>
  </si>
  <si>
    <t>Air quality</t>
  </si>
  <si>
    <t>Public transit users</t>
  </si>
  <si>
    <t>Energy sources by type</t>
  </si>
  <si>
    <t>Growth of renewable sources</t>
  </si>
  <si>
    <t>Carbon emissions reduction, Reduce traffic congestion</t>
  </si>
  <si>
    <t>Parkland per 1000 residents</t>
  </si>
  <si>
    <t>Increase open spaces in city</t>
  </si>
  <si>
    <t>Forested city</t>
  </si>
  <si>
    <t>Park use / maintenance</t>
  </si>
  <si>
    <t>Increase park acres per resident</t>
  </si>
  <si>
    <t>Recycling by type and volume</t>
  </si>
  <si>
    <t>Recycling Rewards Program</t>
  </si>
  <si>
    <t>Increase recycling material per residence</t>
  </si>
  <si>
    <t>Reduce waste</t>
  </si>
  <si>
    <t>What areas can be affected over time</t>
  </si>
  <si>
    <t>Promote green building (LEED)</t>
  </si>
  <si>
    <t>City effort, joined by volunteers from private sector</t>
  </si>
  <si>
    <t>Material categories waste by vol.</t>
  </si>
  <si>
    <t>Land use categories (% of areas)</t>
  </si>
  <si>
    <t>Percentage of 540000 tons</t>
  </si>
  <si>
    <t>City</t>
  </si>
  <si>
    <t>Jacksonville</t>
  </si>
  <si>
    <t>Florida</t>
  </si>
  <si>
    <t>Tucson</t>
  </si>
  <si>
    <t>Arizona</t>
  </si>
  <si>
    <t>The livable Tucson vision program</t>
  </si>
  <si>
    <t>Chattanoog</t>
  </si>
  <si>
    <t>Tenesse</t>
  </si>
  <si>
    <t>Climate Action Plan</t>
  </si>
  <si>
    <t>Michigan</t>
  </si>
  <si>
    <t>Seattle</t>
  </si>
  <si>
    <t>Washington</t>
  </si>
  <si>
    <t>Indicators of Sustainable Community</t>
  </si>
  <si>
    <t xml:space="preserve">Boston </t>
  </si>
  <si>
    <t>Massachusetts</t>
  </si>
  <si>
    <t>Summary of Boston Indicators Report</t>
  </si>
  <si>
    <t>Philadelphia</t>
  </si>
  <si>
    <t>Pennsylvania</t>
  </si>
  <si>
    <t>Progress Report Greenworks Philadelphia</t>
  </si>
  <si>
    <t>California</t>
  </si>
  <si>
    <t>Cincinnati</t>
  </si>
  <si>
    <t>Ohio</t>
  </si>
  <si>
    <t>Sustainable Cincinnati: Regional Indicators, Measuring the Economic, Environmental and Social Health of the Tri-state Metropolitan Area</t>
  </si>
  <si>
    <t>Minneapolis</t>
  </si>
  <si>
    <t>Minnesota</t>
  </si>
  <si>
    <t>Olympia</t>
  </si>
  <si>
    <t>An Indicator Research Paper for the Sustainable Communit Roundtable</t>
  </si>
  <si>
    <t>Pittsburgh</t>
  </si>
  <si>
    <t>Sustainable Pittsburgh: Southwestern Pennsylvania Regional Indicator Report 2004</t>
  </si>
  <si>
    <t>Santa Monica</t>
  </si>
  <si>
    <t>Texas</t>
  </si>
  <si>
    <t>2009 Data Report: Cental Texas Sustainability Indicators Project</t>
  </si>
  <si>
    <t>Atlanta</t>
  </si>
  <si>
    <t>Georgia</t>
  </si>
  <si>
    <t>2008-2009 Sustainability Report for Atlanta: Sustainable Atlanta</t>
  </si>
  <si>
    <t>DC</t>
  </si>
  <si>
    <t>Washington DC Neighborhood Sustainability Indicators Project: Pilot Project Overview Report</t>
  </si>
  <si>
    <t>Oregon</t>
  </si>
  <si>
    <t>Achieving the Oregon Shines Vision: Highlights, 2009 Benchmark Report to the People of Oregon</t>
  </si>
  <si>
    <t>Grand Rapids</t>
  </si>
  <si>
    <t>Baltimore</t>
  </si>
  <si>
    <t>Maryland</t>
  </si>
  <si>
    <t>Durham</t>
  </si>
  <si>
    <t>North Carolina</t>
  </si>
  <si>
    <t>Community Triple Bottom Line Indicator Report</t>
  </si>
  <si>
    <t>Related Policy</t>
  </si>
  <si>
    <t>What sets diff. btw RS and FI</t>
  </si>
  <si>
    <t>Sustainable City Plan: City of Santa Monica</t>
  </si>
  <si>
    <t>Baltimore Sustainability Plan</t>
  </si>
  <si>
    <t xml:space="preserve">More than a 1000 citizens and organizations </t>
  </si>
  <si>
    <t>http://www.baltimoresustainability.org/</t>
  </si>
  <si>
    <t>Number of service calls for dirty streets</t>
  </si>
  <si>
    <t>Tons Litter collected from street sweeping</t>
  </si>
  <si>
    <t>Eliminate litter through city</t>
  </si>
  <si>
    <t>O</t>
  </si>
  <si>
    <t>Clean appearance of public land</t>
  </si>
  <si>
    <t>Increase social interaccion, raises value of property, stabilize community</t>
  </si>
  <si>
    <t>Directed to enhance social elements</t>
  </si>
  <si>
    <t>Increase value of property, prevent damages to tourism and pollution</t>
  </si>
  <si>
    <t>Adopt-a-lot Program and grants</t>
  </si>
  <si>
    <t>Carrying cost of vacant lots in the city</t>
  </si>
  <si>
    <t>Increase areas useful for communities, reduce costs for city</t>
  </si>
  <si>
    <t>Look at trends in green house gas emissions</t>
  </si>
  <si>
    <t>Climate action plan (CAP)</t>
  </si>
  <si>
    <t>Green house gas emissions by sector</t>
  </si>
  <si>
    <t>B/c the intention is energy supply alternatives</t>
  </si>
  <si>
    <t>Poor air quality days</t>
  </si>
  <si>
    <t>Aimed to reduce effects on public health</t>
  </si>
  <si>
    <t>Show the a trend (reduction) of bad days</t>
  </si>
  <si>
    <t>Maryland Helath Air Act, and "cash for lawn clunkers)</t>
  </si>
  <si>
    <t>Ensure water bodies are fishable and swimmable</t>
  </si>
  <si>
    <t>Water quality (Bay health index)</t>
  </si>
  <si>
    <t>I</t>
  </si>
  <si>
    <t>Index water quality (increase)</t>
  </si>
  <si>
    <t>Combined with litter collection (coordinated trash sweep, and clean waters)</t>
  </si>
  <si>
    <t>Annual Sustainability Report 2010</t>
  </si>
  <si>
    <t>For human and Env. Health</t>
  </si>
  <si>
    <t>Dept. of General Services - Baltimore green cleaning program</t>
  </si>
  <si>
    <t>Evaluate exposure that could be harmful or where caution is advised (seeking reduction)</t>
  </si>
  <si>
    <t>Chemical disposals in lbs. (EPA annual)</t>
  </si>
  <si>
    <t>Properties receiving lead hazard reduction interventions</t>
  </si>
  <si>
    <t>Properties receiving intevention to reduce indoor allergens and safety hazards</t>
  </si>
  <si>
    <t>Tenants receiving assistance to repair lead hazar in their home</t>
  </si>
  <si>
    <t>People trained in home environmental asthma</t>
  </si>
  <si>
    <t>People trained in lead and healthy home interventions</t>
  </si>
  <si>
    <t>People trained on integrated pest management / bed bugs</t>
  </si>
  <si>
    <t>Families receiving home visits to assess conditions</t>
  </si>
  <si>
    <t>People who received educational materials on lead and healthy homes</t>
  </si>
  <si>
    <t>Families receiving relocation assitance from lead hazardous housing to lead certified housing</t>
  </si>
  <si>
    <t>Coalition to end chilhood lead poisoning program</t>
  </si>
  <si>
    <t>City Health Department's Healthy home program</t>
  </si>
  <si>
    <t>For human health</t>
  </si>
  <si>
    <t>Show reduction in hazards</t>
  </si>
  <si>
    <t>Evaluate need for training in hazardous homes</t>
  </si>
  <si>
    <t>Energy use by sector (gas and electric by residential and commercial sectors relative to 2007)</t>
  </si>
  <si>
    <t>Reduce dependency on foreign fuels</t>
  </si>
  <si>
    <t>Signal reduction in consumption</t>
  </si>
  <si>
    <t>Energy conservation (several)</t>
  </si>
  <si>
    <t>Water consumption billed (residential and commercial in Gls.)</t>
  </si>
  <si>
    <t>Secure wate availability</t>
  </si>
  <si>
    <t>Water conservation (several)</t>
  </si>
  <si>
    <t>Road Landfill tonnage</t>
  </si>
  <si>
    <t>Signal reduction of landfill waste</t>
  </si>
  <si>
    <t>Increase recycling, composting, information</t>
  </si>
  <si>
    <t>Total Recycling tonnage collected</t>
  </si>
  <si>
    <t>Signal increase in recycling</t>
  </si>
  <si>
    <t>Generate revenue and jobs</t>
  </si>
  <si>
    <t>Reduce landfill use (cost)</t>
  </si>
  <si>
    <t>Encouraging residents to recycle</t>
  </si>
  <si>
    <t xml:space="preserve">Trees planted </t>
  </si>
  <si>
    <t>TreeBaltimore program</t>
  </si>
  <si>
    <t>Oriented towards health of community and air quality</t>
  </si>
  <si>
    <t>Show increase in tree canopy</t>
  </si>
  <si>
    <t>M</t>
  </si>
  <si>
    <t>Food Desert Map</t>
  </si>
  <si>
    <t>Enhance local food system infraestructure</t>
  </si>
  <si>
    <t>Show change in market patterns</t>
  </si>
  <si>
    <t>Baltimore food policy initiative</t>
  </si>
  <si>
    <t>Recreational Map</t>
  </si>
  <si>
    <t>Enhace recreational space</t>
  </si>
  <si>
    <t>Well maintained recreational space within 1/4 mile</t>
  </si>
  <si>
    <t>Preservation of green spaces within city</t>
  </si>
  <si>
    <t>Maryland Biological Stream Survey Watershed</t>
  </si>
  <si>
    <t>Secure future resources</t>
  </si>
  <si>
    <t>Several - DNR</t>
  </si>
  <si>
    <t>Show status and trends of biological integrity of streams</t>
  </si>
  <si>
    <t>Number of public rides</t>
  </si>
  <si>
    <t>Reduce living costs, created jobs, foster energy independence</t>
  </si>
  <si>
    <t>Rating rides to learn how to improve the service</t>
  </si>
  <si>
    <t>Bicicle infraestructure improvements</t>
  </si>
  <si>
    <t>Encourage development scaled to people</t>
  </si>
  <si>
    <t>Miles of bike lanes and bike racks installed</t>
  </si>
  <si>
    <t>Baltimer City Bicycle Master Plan</t>
  </si>
  <si>
    <t>Number of ride share members / or cars</t>
  </si>
  <si>
    <t>Aimed to alleviate traffic jams and ownership costs</t>
  </si>
  <si>
    <t>Signal increae of users</t>
  </si>
  <si>
    <t>City commuter program and Zip cars</t>
  </si>
  <si>
    <t>Travel time to work</t>
  </si>
  <si>
    <t>Seeking equity in travel time to work</t>
  </si>
  <si>
    <t>Signal times for commuters</t>
  </si>
  <si>
    <t xml:space="preserve">Public transportation improvement </t>
  </si>
  <si>
    <t>Youth (#) participation in Environmental Programs</t>
  </si>
  <si>
    <t>Teach environmental stewardship</t>
  </si>
  <si>
    <t>Show a constant flow of attendees</t>
  </si>
  <si>
    <t>After school env. Educ. Programs</t>
  </si>
  <si>
    <t>Green Job Training (work force development)</t>
  </si>
  <si>
    <t>Create work force for green jobs</t>
  </si>
  <si>
    <t>Several small programs</t>
  </si>
  <si>
    <t>Encouraging "green" businesses</t>
  </si>
  <si>
    <t>City Business (#) promoting Sustainability</t>
  </si>
  <si>
    <t>Show a constant flow of business registering</t>
  </si>
  <si>
    <t>Sustainable Business Alliance and Maryland Green Registry</t>
  </si>
  <si>
    <t>Dimension of Sustainability</t>
  </si>
  <si>
    <t>Population by county</t>
  </si>
  <si>
    <t>Population growth rates</t>
  </si>
  <si>
    <t>Household Types (family, non-family, group quarters)</t>
  </si>
  <si>
    <t>Household Characteristics (non-family, family w/children or w/o children)</t>
  </si>
  <si>
    <t>Regional Economic cycles and Shifts in Pop. Growth rate</t>
  </si>
  <si>
    <t>Components of population Change (natural, domestic and Intl. migration)</t>
  </si>
  <si>
    <t>Race and Ethnicity (per year)</t>
  </si>
  <si>
    <t>Housing unit tennure (% per year</t>
  </si>
  <si>
    <t>Housing unit occupancy (% per year</t>
  </si>
  <si>
    <t>Created to plan for the provision of services and goods</t>
  </si>
  <si>
    <t>Indicate different characteristics and trends for planning purposes</t>
  </si>
  <si>
    <t>Hispanic age cohorts by age</t>
  </si>
  <si>
    <t>Indicate differences in trends when dissagregated by race</t>
  </si>
  <si>
    <t xml:space="preserve">Hispanics are largest minority </t>
  </si>
  <si>
    <t>Population by age groups</t>
  </si>
  <si>
    <t>Show largest groups and therefore different needs</t>
  </si>
  <si>
    <t>Elders (&gt;65) by race (white / non-white)</t>
  </si>
  <si>
    <t>Youth (&lt;18) by race (white / non-whites)</t>
  </si>
  <si>
    <t>Non-whites are primarily hispanics</t>
  </si>
  <si>
    <t>Show larger demand in resources for elder pop.</t>
  </si>
  <si>
    <t>Population Distribution by county (% per year)</t>
  </si>
  <si>
    <t>Austin's annexation history (map)</t>
  </si>
  <si>
    <t>Show evolution patterns and demand for services</t>
  </si>
  <si>
    <t>Show shifts in population growth within region</t>
  </si>
  <si>
    <t>Population distribution (density) by census block group</t>
  </si>
  <si>
    <t>Popolation Projection (four scenarios)</t>
  </si>
  <si>
    <t>Projected growth density by census block</t>
  </si>
  <si>
    <t>Crime rates (by county, contrast city of Austin)</t>
  </si>
  <si>
    <t>Violent Crime by Index (aggravated assault, murder, rape, robbery)</t>
  </si>
  <si>
    <t>To prevent the public feeling of unsafeness and fear</t>
  </si>
  <si>
    <t>Show trend of crime</t>
  </si>
  <si>
    <t>Show types of crimes</t>
  </si>
  <si>
    <t>Perception of being afraid to walk at night (by income brackets)</t>
  </si>
  <si>
    <t>Perception of violent crime trends</t>
  </si>
  <si>
    <t xml:space="preserve">Perception of property crime rates </t>
  </si>
  <si>
    <t>The default policy is law enforcement (police, courts) therefore the idea that this indicator shows pressure over the existing service</t>
  </si>
  <si>
    <t>There is no new policy related, therefore this indicators remains as descriptive only</t>
  </si>
  <si>
    <t>An aspiration to sustainability is to keep families safe at home (children)</t>
  </si>
  <si>
    <t>Show family violence trends</t>
  </si>
  <si>
    <t>Number of cases of family violence per year</t>
  </si>
  <si>
    <t>Number of cases of elder abuse investigations per year</t>
  </si>
  <si>
    <t>Confirmed victims of child abuse, reported incidents (per 1000 children, per county)</t>
  </si>
  <si>
    <t>Reconfirmed as victims within 5 years (% per year)</t>
  </si>
  <si>
    <t>Youth (&lt;18) arrests by Race/Ethnicity (% change relative to 97)</t>
  </si>
  <si>
    <t>Youth (&lt;18) arrests by Race/Ethnicity in Travis County only (% of 97)</t>
  </si>
  <si>
    <t>Show differences between white, black and hispanic trends</t>
  </si>
  <si>
    <t>An aspiration to sustainability is people feeling safe</t>
  </si>
  <si>
    <t>Confidence in Local Law Enforcement (by race and year)</t>
  </si>
  <si>
    <t>Confidence in Criminal Courts (by race and year)</t>
  </si>
  <si>
    <t>Confidence in Criminal Justice System (by race and year)</t>
  </si>
  <si>
    <t>Identify areas where crime happens</t>
  </si>
  <si>
    <t>Crime map</t>
  </si>
  <si>
    <t>Accredited child care facilities and capacity</t>
  </si>
  <si>
    <t>Early chilhood educator's wages (mean per hour, yearly)</t>
  </si>
  <si>
    <t>To observe affordable prices for care while retaining staff</t>
  </si>
  <si>
    <t>To show availability</t>
  </si>
  <si>
    <t>Aimed towards increasing human capacity</t>
  </si>
  <si>
    <t>Most importante child care characteristic</t>
  </si>
  <si>
    <t>To show areas to maintain</t>
  </si>
  <si>
    <t>To show areas to improve</t>
  </si>
  <si>
    <t>Subtotal</t>
  </si>
  <si>
    <t>Subsidized child care (%  of children in state)</t>
  </si>
  <si>
    <t>Opinion (O)</t>
  </si>
  <si>
    <t>Physical measure (P)</t>
  </si>
  <si>
    <t>Monetary measure ($)</t>
  </si>
  <si>
    <t>Index (I)</t>
  </si>
  <si>
    <t>Map (M)</t>
  </si>
  <si>
    <t>Verification</t>
  </si>
  <si>
    <t>Subtotal of Indicators</t>
  </si>
  <si>
    <t>Total</t>
  </si>
  <si>
    <t>Subtotal per RS or FI</t>
  </si>
  <si>
    <t>By type</t>
  </si>
  <si>
    <t>Average cost of childcare</t>
  </si>
  <si>
    <t>Because it is related to all the other childcare indicators</t>
  </si>
  <si>
    <t>Show accesibility of the service</t>
  </si>
  <si>
    <t>Show how many access the subsidy</t>
  </si>
  <si>
    <t>Location of child care facilities matched  with child population (&lt;5)</t>
  </si>
  <si>
    <t>Exemplary campuses attendance by race/ethnicity</t>
  </si>
  <si>
    <t>Show diversity of attendance</t>
  </si>
  <si>
    <t xml:space="preserve">Provide equity in the provision of education </t>
  </si>
  <si>
    <t>Diversity (for equal opportunities)</t>
  </si>
  <si>
    <t>Exemplary campuses by county</t>
  </si>
  <si>
    <t>Show diversity of locations</t>
  </si>
  <si>
    <t>On campus disciplinary incidents (High School)</t>
  </si>
  <si>
    <t>Safety of educational environment</t>
  </si>
  <si>
    <t>Show reasons of incidents</t>
  </si>
  <si>
    <t>Change in HS graduation rates (relative to 2005)</t>
  </si>
  <si>
    <t>Change in HS drop-out rates (relative to 2005)</t>
  </si>
  <si>
    <t>Total Student Pop. By Race (% per year)</t>
  </si>
  <si>
    <t>Secure education</t>
  </si>
  <si>
    <t>Show change in years</t>
  </si>
  <si>
    <t>Show variation in race %</t>
  </si>
  <si>
    <t>Academic performance (all students) by county</t>
  </si>
  <si>
    <t>Academic performance (Econ. disadvantaged) by county</t>
  </si>
  <si>
    <t>No policy associated, therefor remains as Descriptive</t>
  </si>
  <si>
    <t>Evaluate quality efforts in education</t>
  </si>
  <si>
    <t>Performance by district can mirror economic and land use pattern</t>
  </si>
  <si>
    <t>Associated to economic and land use patterns</t>
  </si>
  <si>
    <t>Performance of School associated with % of economic disadvantaged students</t>
  </si>
  <si>
    <t>Matriculation from HS to Higher Education</t>
  </si>
  <si>
    <t>Secure higher education for more</t>
  </si>
  <si>
    <t>Show % of HS going to HED</t>
  </si>
  <si>
    <t>Matriculation from HS to Higher Education, by higher Ed. Institution</t>
  </si>
  <si>
    <t>Show % change by institution</t>
  </si>
  <si>
    <t>Perception of value of education for income</t>
  </si>
  <si>
    <t>Perceptions on the cost of education</t>
  </si>
  <si>
    <t>Education is related to an increase in income</t>
  </si>
  <si>
    <t>Elicit public opinion on increase in wage by education</t>
  </si>
  <si>
    <t>Elicit public opinion on the cost of higher education</t>
  </si>
  <si>
    <t>Educational Attainment Adult Pop. (&gt;25)</t>
  </si>
  <si>
    <t>Program to increase access to post-secondary education among students who will be the first in their families to attend college</t>
  </si>
  <si>
    <t>Show educational attainment by county and compare to US Average</t>
  </si>
  <si>
    <t>Used to pursue social equity</t>
  </si>
  <si>
    <t>Show cost of living for housing, food, child care, medical, transportation, other, taxes/credits</t>
  </si>
  <si>
    <t>Consumer price index and Median Family Income (change %)</t>
  </si>
  <si>
    <t>Show gap between income and household necessities</t>
  </si>
  <si>
    <t xml:space="preserve">Familiy budget - expenses for different families (single, couple, single w/children, single 2 children, 1 parent 2 children, 2 parents 2 children). </t>
  </si>
  <si>
    <t xml:space="preserve">Familiy budget - expenses for different families (2 parents 1 child) by County </t>
  </si>
  <si>
    <t xml:space="preserve">Familiy budget - expenses for different families (1 parent 1 child) by County </t>
  </si>
  <si>
    <t>Poverty by Family Type (all, fam. With Children &lt;18, single female with Children &lt;18) as % of total families</t>
  </si>
  <si>
    <t>Show types of family that is more frequently poor</t>
  </si>
  <si>
    <t>Median home price and median family income</t>
  </si>
  <si>
    <t>Show gap between income and home price</t>
  </si>
  <si>
    <t>Secure the provision of a home</t>
  </si>
  <si>
    <t>Distribution of Homes sold (%) by price range</t>
  </si>
  <si>
    <t>Show the more frequent price of house sold</t>
  </si>
  <si>
    <t>Child care centers more frequent problems</t>
  </si>
  <si>
    <t>Foreclosures by area (# of homes in a 1000 ft radius)</t>
  </si>
  <si>
    <t>Identify financial fragility of buyers</t>
  </si>
  <si>
    <t>Show foreclosures hotspots</t>
  </si>
  <si>
    <t>Average rent for 2 bd/1bd unit</t>
  </si>
  <si>
    <t>Community responsibility to make housing affordable</t>
  </si>
  <si>
    <t>Show affordability and access</t>
  </si>
  <si>
    <t>Show perception of affordable housing</t>
  </si>
  <si>
    <t xml:space="preserve"> # of Affordable rental housing overlapped with area</t>
  </si>
  <si>
    <t>Show density of affordable housing in the area</t>
  </si>
  <si>
    <t>Succesful home loand by race/ethnicity</t>
  </si>
  <si>
    <t>There is no clear policy or other indicator related to this interesting indicator</t>
  </si>
  <si>
    <t>Show by race loan rates</t>
  </si>
  <si>
    <t>Home loans with excessive high rates (by race: Afr. American, Hispanic, White, Asian, Other)</t>
  </si>
  <si>
    <t>Show % of success by race (white is higher, hispanic and Afr. Am. are 50% below)</t>
  </si>
  <si>
    <t>Afr. Am. people have the highest percent</t>
  </si>
  <si>
    <t>Home loans with excessive high rates (by minority composition of neighborhood)</t>
  </si>
  <si>
    <t>Home loans with excessive high rates (by Applycant income % of regional median income)</t>
  </si>
  <si>
    <t>Home loans with excessive high rates (by Income characteristics of neighborhoods)</t>
  </si>
  <si>
    <t>Show loans by levels of minority in the neighborhood</t>
  </si>
  <si>
    <t>Show loans by brackets of % below or above median</t>
  </si>
  <si>
    <t>Show loans by brackets from low to upper income</t>
  </si>
  <si>
    <t>Comfort reading/writing in language other than English by age</t>
  </si>
  <si>
    <t>Show the % (28) of people speaking another language</t>
  </si>
  <si>
    <t>Show how english literacy is perceived to affect opportunities</t>
  </si>
  <si>
    <t>71.5% don't think is a great deal</t>
  </si>
  <si>
    <t>Perception of how English literacy can limit job opportunities (per year)</t>
  </si>
  <si>
    <t>Distribution of limited english profiency students</t>
  </si>
  <si>
    <t>Show concentration of linguistically isolated areas</t>
  </si>
  <si>
    <t>Diversity of leadership</t>
  </si>
  <si>
    <t xml:space="preserve">Gender and race representation </t>
  </si>
  <si>
    <t>Diversity of Elected Officials (local and state government)</t>
  </si>
  <si>
    <t>Diversity of Elected Officials (local and state government, by county)</t>
  </si>
  <si>
    <t>Diversity of judiciary (men / women, by year)</t>
  </si>
  <si>
    <t>Diversity of shool board trustees (by race)</t>
  </si>
  <si>
    <t>Leadership Churn (by office and year)</t>
  </si>
  <si>
    <t>Perception of treatment at work "worse than people of other race"</t>
  </si>
  <si>
    <t>Race relations</t>
  </si>
  <si>
    <t>Show discrimination at workplace by race (white, hispanic, Afr. Am. And other)</t>
  </si>
  <si>
    <t>Attendance to meetings where respondent is not the majority race</t>
  </si>
  <si>
    <t>Show mingling with other races</t>
  </si>
  <si>
    <t>Low and Very Low Food security % of all TX HHD</t>
  </si>
  <si>
    <t>Secure provision of food</t>
  </si>
  <si>
    <t>Show # of  HHD's with low and very low food security</t>
  </si>
  <si>
    <t>Clients of emergency food services by % of food secure, food secure w/o hunger, food secure with hunger</t>
  </si>
  <si>
    <t>Clients of emergency food services by ethnicity</t>
  </si>
  <si>
    <t>Employement Status of Emergency food service clients</t>
  </si>
  <si>
    <t>Show % of emergency food services by ethnicity</t>
  </si>
  <si>
    <t>Show % of emergency food services by food security bracket</t>
  </si>
  <si>
    <t>Show % of emergency food services by employment status</t>
  </si>
  <si>
    <t>Engagement</t>
  </si>
  <si>
    <t>Self-reported attendance to cultural activities</t>
  </si>
  <si>
    <t>Used to identify enhancement of wellbeing</t>
  </si>
  <si>
    <t xml:space="preserve">Perception of art (many) opportunities </t>
  </si>
  <si>
    <t>Show trend in percpetion through years</t>
  </si>
  <si>
    <t>Show trend of % of users of different cultural activities</t>
  </si>
  <si>
    <t>Show % of participants per year by county</t>
  </si>
  <si>
    <t>Volunteering at least five hours</t>
  </si>
  <si>
    <t>Contributing at least $100</t>
  </si>
  <si>
    <t>Total charitable donations in the last year (survey)</t>
  </si>
  <si>
    <t>Philanthropy and volunteerism</t>
  </si>
  <si>
    <t>Show % of donors by bracket of amount/year</t>
  </si>
  <si>
    <t>Show % by frequency and level of education</t>
  </si>
  <si>
    <t>Frequency of volunteerism  (times) over past year</t>
  </si>
  <si>
    <t>Personal influences on charitable contributions</t>
  </si>
  <si>
    <t>Show % of type of influence</t>
  </si>
  <si>
    <t>Role of art activities in your life</t>
  </si>
  <si>
    <t>Percentage of people participating in artistic expression</t>
  </si>
  <si>
    <t>Show importance of art by % of respondents</t>
  </si>
  <si>
    <t>Show trend of % of particpants of different cultural activities</t>
  </si>
  <si>
    <t>Used to identify level of trust in neighbors</t>
  </si>
  <si>
    <t>Show % of respondents comfortable asking for help to neighbor, by county</t>
  </si>
  <si>
    <t xml:space="preserve">Show % of respondents comfortable asking for help to neighbor, by county, and by length of residence </t>
  </si>
  <si>
    <t>Very or Somewhat comfortable asking for help to neighbor, by county</t>
  </si>
  <si>
    <t>Level of comfortability asking for help to neighbor, ethnicity</t>
  </si>
  <si>
    <t>Level of comfortability asking for help to neighbor, by level of income</t>
  </si>
  <si>
    <t>Level of comfortability asking for help to neighbor, by year of residence</t>
  </si>
  <si>
    <t>Used to observe civic participation</t>
  </si>
  <si>
    <t>Show annual trend of voting participation by county</t>
  </si>
  <si>
    <t>Show use of information sources by year</t>
  </si>
  <si>
    <t>Sources of information for community issues</t>
  </si>
  <si>
    <t>Voter turnout in genarl elections by year and county</t>
  </si>
  <si>
    <t>Active participation in local events</t>
  </si>
  <si>
    <t>Blood donors % change in reference to 2004</t>
  </si>
  <si>
    <t>Show % of participation by diff activities</t>
  </si>
  <si>
    <t>Show trend of blood donnors in reference to 2004</t>
  </si>
  <si>
    <t>Self-reported voting by age group</t>
  </si>
  <si>
    <t>voter turnout by sector</t>
  </si>
  <si>
    <t>2004-2008 Growth in primary election voting</t>
  </si>
  <si>
    <t>Used to observe political trust</t>
  </si>
  <si>
    <t>Show local voting by age</t>
  </si>
  <si>
    <t>Show map of turnout concentrations</t>
  </si>
  <si>
    <t>Show map of increase in number of voters</t>
  </si>
  <si>
    <t xml:space="preserve">Median, Mean family incomes, Poverty Line, shown by year </t>
  </si>
  <si>
    <t>Show that workers earn enough income to support their families</t>
  </si>
  <si>
    <t>The result of different policies</t>
  </si>
  <si>
    <t>Show trend in 14 years, and a possible indicators of low well-being</t>
  </si>
  <si>
    <t>Average Wages, by county by year</t>
  </si>
  <si>
    <t>Show trend of growth</t>
  </si>
  <si>
    <t>Patters of family income</t>
  </si>
  <si>
    <t>To observe the strength of the economy</t>
  </si>
  <si>
    <t>Show growth in relation to national business cycle contractions</t>
  </si>
  <si>
    <t>Show patterns of change in family income (median) btw 2000 and 2009</t>
  </si>
  <si>
    <t>B</t>
  </si>
  <si>
    <t>Percentual annual growth in top ten industries</t>
  </si>
  <si>
    <t>Number of individuals employed by top 10 industries</t>
  </si>
  <si>
    <t>To observe growth in jobs</t>
  </si>
  <si>
    <t>Show what industries grow or decrease the number of jobs</t>
  </si>
  <si>
    <t>Count of benefits (B)</t>
  </si>
  <si>
    <t>Employer size and number of employees (by % for 2007)</t>
  </si>
  <si>
    <t>Business owned by racial minorities or women (% by year)</t>
  </si>
  <si>
    <t>Diversity in economy</t>
  </si>
  <si>
    <t>Show employer size capacity</t>
  </si>
  <si>
    <t>Show diversity in ownership</t>
  </si>
  <si>
    <t>Productivity</t>
  </si>
  <si>
    <t>Key industries employment change over the years</t>
  </si>
  <si>
    <t>High Tech Industries employment annual change over 92-08</t>
  </si>
  <si>
    <t>Show trend of growth in employments in this sector</t>
  </si>
  <si>
    <t>Major exports by destination (by county, per year)</t>
  </si>
  <si>
    <t>Major exports by commodity (per year in millions)</t>
  </si>
  <si>
    <t>Show countries of destination (mostly Asia for assembly)</t>
  </si>
  <si>
    <t>Show types of commodities exported</t>
  </si>
  <si>
    <t>Show how attractive the area is for work force</t>
  </si>
  <si>
    <t>Show how confident labor force is relative to desired employment</t>
  </si>
  <si>
    <t>Public perception of being limited (in employment) by current skill levels by county</t>
  </si>
  <si>
    <t>Graph of labor force and employment per year</t>
  </si>
  <si>
    <t>Map showing live and work in same zip code</t>
  </si>
  <si>
    <t>Show proximitiy to work</t>
  </si>
  <si>
    <t>Unemployment rate by county</t>
  </si>
  <si>
    <t>Perception of equal access to jobs (survey)</t>
  </si>
  <si>
    <t>Table listing emerging occupations (employment)</t>
  </si>
  <si>
    <t>Productivity and equality</t>
  </si>
  <si>
    <t>Show trend of unemployment percentage by year</t>
  </si>
  <si>
    <t xml:space="preserve">Show perception of equal access </t>
  </si>
  <si>
    <t>Show emerging occupations, salaries, and educational level needed</t>
  </si>
  <si>
    <t>Business survival three years after start-up</t>
  </si>
  <si>
    <t>Venture capital invested</t>
  </si>
  <si>
    <t>Show trend of % survival through years</t>
  </si>
  <si>
    <t>Show amounts invested in new ideas</t>
  </si>
  <si>
    <t>Productivity and innovation</t>
  </si>
  <si>
    <t>Utility patents (graph, annual)</t>
  </si>
  <si>
    <t>Creativity required in job (graph)</t>
  </si>
  <si>
    <t>Show number of new ideas</t>
  </si>
  <si>
    <t>Productivity and creativity</t>
  </si>
  <si>
    <t xml:space="preserve">Show public opinnion </t>
  </si>
  <si>
    <t>Texas Clean Energy Jobs (graph)</t>
  </si>
  <si>
    <t>Show trend of number of jobs and percentage of US total (clean energy jobs)</t>
  </si>
  <si>
    <t>Growth in Green Workforce</t>
  </si>
  <si>
    <t>Educational level needed for green jobs in Central Texas</t>
  </si>
  <si>
    <t>Show green economy and economic potentials</t>
  </si>
  <si>
    <t>Show green training required</t>
  </si>
  <si>
    <t>Average well depth, by county</t>
  </si>
  <si>
    <t>Current demand for water, by municipal and other users, per year in Gl/day/person</t>
  </si>
  <si>
    <t>To ensure adequate and affordable long term supplies</t>
  </si>
  <si>
    <t>Show current demand for water</t>
  </si>
  <si>
    <t>Show sinking water table</t>
  </si>
  <si>
    <t xml:space="preserve"> Knowledge of water source</t>
  </si>
  <si>
    <t>Concern about amount of water available</t>
  </si>
  <si>
    <t>Awareness of water conservation efforts</t>
  </si>
  <si>
    <t>Water quality violations</t>
  </si>
  <si>
    <t>Show if users know where their water comes from</t>
  </si>
  <si>
    <t>Show levels of concern about current availability of water</t>
  </si>
  <si>
    <t>Show levels of awareness about water conservation efforts</t>
  </si>
  <si>
    <t>To ensure quality of water</t>
  </si>
  <si>
    <t>Water providers in violation of water quality EPA</t>
  </si>
  <si>
    <t>Show violations by provider and year</t>
  </si>
  <si>
    <t>Show number of people receiving water for a provider in violation of EPA's quality standard</t>
  </si>
  <si>
    <t>Map of distribution of poor water quality</t>
  </si>
  <si>
    <t>Show history of impairment of water sources</t>
  </si>
  <si>
    <t>To reduce pollution</t>
  </si>
  <si>
    <t>Renewable energy generation</t>
  </si>
  <si>
    <t>Show trend of increase of mega watts generated by renewable sources</t>
  </si>
  <si>
    <t>Show trend of suscribers to sources of renewable energy</t>
  </si>
  <si>
    <t>Green choice suscribers of energy(number by year)</t>
  </si>
  <si>
    <t>Graph of fuel sources by type (coal, gas/oil, purchased, nuclear, renewable) divided by provider</t>
  </si>
  <si>
    <t>Statewide Graph of fuel sources by type (coal, gas/oil, purchased, nuclear, renewable)</t>
  </si>
  <si>
    <t>To ensure energy supply</t>
  </si>
  <si>
    <t>Show energy sources trends per year and by provider</t>
  </si>
  <si>
    <t>Show energy sources trends per year for the whole state</t>
  </si>
  <si>
    <t>Toxic (air) release inventory (from industrial proccesses by county, and year)</t>
  </si>
  <si>
    <t>Measures of Ozone (ppm) to comply with EPA design value, by year</t>
  </si>
  <si>
    <t>Show trend of ozone emissions</t>
  </si>
  <si>
    <t>Show trend of toxics released to air in pounds / year</t>
  </si>
  <si>
    <t>Awareness of ozone action days</t>
  </si>
  <si>
    <t>Change of behaviors in ozone action days</t>
  </si>
  <si>
    <t>Perception of levels of ozone</t>
  </si>
  <si>
    <t>Ozone action day campaign, when conditions are predicted to be ideal to generate ground level ozone at hazzardous levels</t>
  </si>
  <si>
    <t>Show how aware is the public by county</t>
  </si>
  <si>
    <t>Show changes in public behavior</t>
  </si>
  <si>
    <t>Show how much of a threat is perceived</t>
  </si>
  <si>
    <t>Solid waste generation in pounds/day/person</t>
  </si>
  <si>
    <t>Manage solid waste to avoid pollution</t>
  </si>
  <si>
    <t xml:space="preserve">Show trend of generation and compare to national average </t>
  </si>
  <si>
    <t>Much higher than national average</t>
  </si>
  <si>
    <t>Notices of violation waste related (illegal dumping)</t>
  </si>
  <si>
    <t>Show trend of violations (increasing)</t>
  </si>
  <si>
    <t>Show trend in recycling and separation of organic</t>
  </si>
  <si>
    <t>Show trend in recycling of electronics</t>
  </si>
  <si>
    <t>Waste diversion (curb side recycling, yard trimmings, brush) collected pounds/hhd/year</t>
  </si>
  <si>
    <t>Electronics waste recycling per year</t>
  </si>
  <si>
    <t>Toxic release inventory on and off site releases / disposal</t>
  </si>
  <si>
    <t>Toxic release inventory On-site carcinogen releases</t>
  </si>
  <si>
    <t>To prevent exposure to harmful levels of toxic materials</t>
  </si>
  <si>
    <t>Show toxic releases by county and year</t>
  </si>
  <si>
    <t>Show carcinogens released by county and year</t>
  </si>
  <si>
    <t>Toxic releases by region (map)</t>
  </si>
  <si>
    <t>Show concentration areas by type of toxic</t>
  </si>
  <si>
    <t>Carbon Dioxide Emissions by electricity facilities</t>
  </si>
  <si>
    <t>CO2 emissions by sector (buildings, industrial, transportation, electric power) by year</t>
  </si>
  <si>
    <t>To reduce contribution ot Global Warming</t>
  </si>
  <si>
    <t>Show annual emissions by electric company in millions of metric tons per year</t>
  </si>
  <si>
    <t>Show annual emissions by sectors in millions of metric tons per year</t>
  </si>
  <si>
    <t>Res. Suff.</t>
  </si>
  <si>
    <t>Funct. Integrity</t>
  </si>
  <si>
    <t>Alltogether</t>
  </si>
  <si>
    <t>Public perception on responsibility for addressing Global Warming / Climate Change</t>
  </si>
  <si>
    <t>Perpcetion of difference btw Global Warming and Climate Chage (by region and partisan affiliation)</t>
  </si>
  <si>
    <t>Show who people think in responsible for addressing this issue</t>
  </si>
  <si>
    <t>Show knowledge of the topic</t>
  </si>
  <si>
    <t>Republicans know less</t>
  </si>
  <si>
    <t>To have access to quality health care</t>
  </si>
  <si>
    <t>Show % of survey respondents without coverage</t>
  </si>
  <si>
    <t>No health care coverage, by county and year</t>
  </si>
  <si>
    <t>No health care coverage, by income, 2008</t>
  </si>
  <si>
    <t>Medicaid enrollment by county (% of pop. Per year)</t>
  </si>
  <si>
    <t>MediCARE enrollment by county (% of pop. Per year)</t>
  </si>
  <si>
    <t>Top Five reasons for not health care coverage</t>
  </si>
  <si>
    <t>Show % of pop. With insufficient income accessing this assistance</t>
  </si>
  <si>
    <t>Show % of  pop. That are Senior and with access to this program</t>
  </si>
  <si>
    <t>Show why many have no access, main reason: cost, followed by unemployment</t>
  </si>
  <si>
    <t>Self-reported General Health Status</t>
  </si>
  <si>
    <t>Self-reported General Health Status, by income brackets</t>
  </si>
  <si>
    <t>Show self-reported backets poor, fair, good, vgood, excellent</t>
  </si>
  <si>
    <t>Show self-reported backets poor, fair, good, vgood, excellent, divided by income</t>
  </si>
  <si>
    <t>poor people are doing worse</t>
  </si>
  <si>
    <t>there is a decline is people expressing to have excellent health</t>
  </si>
  <si>
    <t>Population per Medical Doctor, by county and year</t>
  </si>
  <si>
    <t>Births from women 1 7 years and younger</t>
  </si>
  <si>
    <t>Percent of smokers (respondents to survey)</t>
  </si>
  <si>
    <t>Show availability of physicians</t>
  </si>
  <si>
    <t>Show trend of # of teenage mothers by county</t>
  </si>
  <si>
    <t>Show trend of % of smokers and compare to nation</t>
  </si>
  <si>
    <t>Mental health clients served by public providers</t>
  </si>
  <si>
    <t>Suicide rate</t>
  </si>
  <si>
    <t>Secure a healthy community</t>
  </si>
  <si>
    <t>Show the effect of stresses for instance, economic recession</t>
  </si>
  <si>
    <t>Show trend of suicide</t>
  </si>
  <si>
    <t>Availability of social and emotional support by income</t>
  </si>
  <si>
    <t>Yout admitals for treatment of substance abuse</t>
  </si>
  <si>
    <t>Show availability of emotional support related to hhd income</t>
  </si>
  <si>
    <t>Show trend of substance abuse</t>
  </si>
  <si>
    <t>Health Mapping</t>
  </si>
  <si>
    <t>Show critical areas to improve</t>
  </si>
  <si>
    <t>Promote action through policy improvements, organizational change, research, and community development</t>
  </si>
  <si>
    <t>Child obesity patterns</t>
  </si>
  <si>
    <t>Show areas that need attention</t>
  </si>
  <si>
    <t>Building permits by type and jurisdiction</t>
  </si>
  <si>
    <t>Show what new development is more frequent (single family housing)</t>
  </si>
  <si>
    <t>Factors of sprawl</t>
  </si>
  <si>
    <t>Show factors of sprawl and competing uses of land</t>
  </si>
  <si>
    <t>Density of new development, pressure on land resource</t>
  </si>
  <si>
    <t>Level of concern about growth in city</t>
  </si>
  <si>
    <t>Willingness to accept density to save farm-land</t>
  </si>
  <si>
    <t>Show level of agreement or disagreement with concerns about sprawl</t>
  </si>
  <si>
    <t>Public perception of sprawl, to accept it as part of city growth</t>
  </si>
  <si>
    <t>Preserve open spaces / farm-land for ecosystem health</t>
  </si>
  <si>
    <t>Growth in land values per acre</t>
  </si>
  <si>
    <t>Show trend of values per year by county</t>
  </si>
  <si>
    <t>Development is encouraged in appropriate areas, but rural land faces pressure to convert from agricultural uses to urban development</t>
  </si>
  <si>
    <t>Acreage in Farmlands per county and year</t>
  </si>
  <si>
    <t>Show changes in size of farms (there is a slight decrease)</t>
  </si>
  <si>
    <t>Fragmented land development</t>
  </si>
  <si>
    <t>Show developed areas that are scattered</t>
  </si>
  <si>
    <t>Innefiency in transportation, creates pollution</t>
  </si>
  <si>
    <t>Public open Space conservation for recreation</t>
  </si>
  <si>
    <t>Publicly owned open space</t>
  </si>
  <si>
    <t>Financial and employment impact of parks on Counties</t>
  </si>
  <si>
    <t>Show total acres owned publicly and acres per 1000 residents</t>
  </si>
  <si>
    <t>Show economic impact of texas state parks</t>
  </si>
  <si>
    <t>Open space map</t>
  </si>
  <si>
    <t>Show areas with need of attention for recreational space</t>
  </si>
  <si>
    <t>Commuting modes</t>
  </si>
  <si>
    <t>Average One-way commuting times</t>
  </si>
  <si>
    <t>Secure transportation alternative for workforce, otherwise there is pressure on roads, dependency on fuels, wasted time</t>
  </si>
  <si>
    <t>Show how people get to work</t>
  </si>
  <si>
    <t>Show times by county</t>
  </si>
  <si>
    <t>Traffic counts</t>
  </si>
  <si>
    <t>Show heavily used roads</t>
  </si>
  <si>
    <t>Daily vehicle miles traveled</t>
  </si>
  <si>
    <t>Travel time index by city size</t>
  </si>
  <si>
    <t>Cost of congestion per person</t>
  </si>
  <si>
    <t>Annual savings by public transportation</t>
  </si>
  <si>
    <t>Show miles per capita</t>
  </si>
  <si>
    <t>Show times in relation to 1=no congestion</t>
  </si>
  <si>
    <t>Increase</t>
  </si>
  <si>
    <t>Show cost of congestion per peak traveler, per year</t>
  </si>
  <si>
    <t>Show savings in millions per year for city</t>
  </si>
  <si>
    <t>Community Indicators Progress Report</t>
  </si>
  <si>
    <t>Population distribution by race/ethnicity</t>
  </si>
  <si>
    <t>Population Growth (per year, by city and county of Durham)</t>
  </si>
  <si>
    <t>Percentage of uninsured (health) per year</t>
  </si>
  <si>
    <t>Infant mortality, 5-year rates by area and ethnicity</t>
  </si>
  <si>
    <t>Show trend of infant mortality every 5 years separated by area and minorities</t>
  </si>
  <si>
    <t>Show percentage of uninsured btw ages of 18-64</t>
  </si>
  <si>
    <t>HIV rater per 100,000</t>
  </si>
  <si>
    <t xml:space="preserve">% of Obese adults </t>
  </si>
  <si>
    <t>Teen pregnancy rate per 1,000</t>
  </si>
  <si>
    <t>Show annual trend of ratio</t>
  </si>
  <si>
    <t>Show annual trend of percentage</t>
  </si>
  <si>
    <t>Safety of community</t>
  </si>
  <si>
    <t>Property crimes per 100,000</t>
  </si>
  <si>
    <t>Violent crime rate per 100,000</t>
  </si>
  <si>
    <t xml:space="preserve">Index crime total </t>
  </si>
  <si>
    <t>% of Durham residents reporting feeling safe</t>
  </si>
  <si>
    <t>Youth arrests/juvenile petitions</t>
  </si>
  <si>
    <t>Show annual trend of counts</t>
  </si>
  <si>
    <t>Show annual trend of counts and compare to county and country</t>
  </si>
  <si>
    <t>Show percentage of sel-reported residents</t>
  </si>
  <si>
    <t>Show count per year</t>
  </si>
  <si>
    <t>Show percentage per year</t>
  </si>
  <si>
    <t>Clearance rates</t>
  </si>
  <si>
    <t>Child care placements (% of children in 4 &amp; 5 star facilities)</t>
  </si>
  <si>
    <t>3rd Grade Reading Average (end of grade) scores 2007-2010</t>
  </si>
  <si>
    <t>Show % of reading proficiency by income and racial group</t>
  </si>
  <si>
    <t>Show % of children in child care</t>
  </si>
  <si>
    <t>A person who is not at least a modelty skilled reader by 3rd grade is unlikely to graduate from high-school (NRC)</t>
  </si>
  <si>
    <t>8th. Grade (end of grade) reading scores by white, black and hispanic</t>
  </si>
  <si>
    <t>Aimed towards increasing human capacity and equality</t>
  </si>
  <si>
    <t>Show % of reading proficiency by racial group</t>
  </si>
  <si>
    <t>The rate tracks a cohort of students from 9th grade through high school and represents the percentage of the cohort that graduates within a certain amount of time (from 9th. To high-school)</t>
  </si>
  <si>
    <t>4 Year cohort graduation rates (white, black, and hispanic)</t>
  </si>
  <si>
    <t>Show % graduation rates</t>
  </si>
  <si>
    <t>Renter paying more than 30% of income on housing</t>
  </si>
  <si>
    <t xml:space="preserve">Minimum level of income </t>
  </si>
  <si>
    <t>Homeless person point in time count</t>
  </si>
  <si>
    <t>Show number of homeless</t>
  </si>
  <si>
    <t>Secure housing - diganostic because high housing costs can make people homeless</t>
  </si>
  <si>
    <t xml:space="preserve">Secure housing </t>
  </si>
  <si>
    <t>Home ownership rate</t>
  </si>
  <si>
    <t>Percentage of renters unable to afford fair market rate</t>
  </si>
  <si>
    <t>Foreclosures in Durham county</t>
  </si>
  <si>
    <t>Secure housing</t>
  </si>
  <si>
    <t xml:space="preserve">Show percentages per year of house ownership </t>
  </si>
  <si>
    <t>Number of permanent supportive housing units</t>
  </si>
  <si>
    <t>Show percentages per year</t>
  </si>
  <si>
    <t>Show number of husing units per year</t>
  </si>
  <si>
    <t>Show number of foreclosures per year</t>
  </si>
  <si>
    <t>Unemplyment rates</t>
  </si>
  <si>
    <t>Median household income</t>
  </si>
  <si>
    <t>Aduts with Bachelor's degre or higher</t>
  </si>
  <si>
    <t>Numbero of residents employed (thousands)</t>
  </si>
  <si>
    <t>Percentage of Families living below poverty line (all, white, african american, hispanic)</t>
  </si>
  <si>
    <t>Numbero fjobs created in Durham county during the year (2005-2010)</t>
  </si>
  <si>
    <t>Productivity and diversity in economy</t>
  </si>
  <si>
    <t>Supporting the first two indicators</t>
  </si>
  <si>
    <t>Show annual unemployment rates</t>
  </si>
  <si>
    <t>Show annual median household income</t>
  </si>
  <si>
    <t>Poverty rate of older adults</t>
  </si>
  <si>
    <t>Show % of individuals &gt;65 living in poverty</t>
  </si>
  <si>
    <t>Older adults to remain in the community rather than being institutionalized</t>
  </si>
  <si>
    <t>Durham county population over 65</t>
  </si>
  <si>
    <t>Shows annual growth and relates to medical spending</t>
  </si>
  <si>
    <t>Created to show aesthetic beauty of the community</t>
  </si>
  <si>
    <t>Show % of visual survey indicating littered streets</t>
  </si>
  <si>
    <t>Litter Index 2006-2010</t>
  </si>
  <si>
    <t>Creativity Vitality Index 2008</t>
  </si>
  <si>
    <t>Show index per county and compare with US and other regions</t>
  </si>
  <si>
    <t>Water quality index</t>
  </si>
  <si>
    <t>Greenhouse gass emission by sector (industrial, residential, commercial and transportation)</t>
  </si>
  <si>
    <t>Residential gass emission (tons per capita)</t>
  </si>
  <si>
    <t>Vehicle miles travelled per capita (per year)</t>
  </si>
  <si>
    <t>Residential recycling (pounds per capita)</t>
  </si>
  <si>
    <t>Aim to reduce CO2 emissions</t>
  </si>
  <si>
    <t>Aim to reduce waste and increase recoverable materials</t>
  </si>
  <si>
    <t>Maintain healthy environment</t>
  </si>
  <si>
    <t>Show trend Tons of Co2 in millions by year</t>
  </si>
  <si>
    <t>Show trend of % of water streams with quality index &gt; 74 per year (04 -09)</t>
  </si>
  <si>
    <t>Show trend of tons per capita (05 -10)</t>
  </si>
  <si>
    <t>Show trend of miles travled per year (05-10)</t>
  </si>
  <si>
    <t>Show pund per capita recycled per year (05-10)</t>
  </si>
  <si>
    <t>Increasing</t>
  </si>
  <si>
    <t>Water use per capita (gallons per day)</t>
  </si>
  <si>
    <t>Aim to reduce consumption to secure future provision and reduce ecological impacts</t>
  </si>
  <si>
    <t>Show gallons per person per year (05-10)</t>
  </si>
  <si>
    <t>Michigan Educational Assessment Test for English (grade 3 to 8, and 11)</t>
  </si>
  <si>
    <t>Michigan Educational Assessment Test for Mathematics (grade 3 to 8, and 11)</t>
  </si>
  <si>
    <t>School readiness for future success (essential to wellbeing)</t>
  </si>
  <si>
    <t>Show scores 05-06 and 06-07 by capital area and entire state</t>
  </si>
  <si>
    <t>High School graduation rate 2002 to 2005, Capital Area</t>
  </si>
  <si>
    <t>Minimum requirement for entry into labor force</t>
  </si>
  <si>
    <t xml:space="preserve">Show number of students receiving diploma as % of freshman class enrolled four years before </t>
  </si>
  <si>
    <t>Percentage of HHD population with education beyond High School (2000 to 2005) Capital area and Michigan</t>
  </si>
  <si>
    <t>Higher levels of education are associated with longer and healthier life</t>
  </si>
  <si>
    <t>Show annual percent of the entire HHD population with education &gt; high school</t>
  </si>
  <si>
    <t>Causes social and economical disadvantage to young women</t>
  </si>
  <si>
    <t>Related to health and sex education, low socioeconomic status, alcohol and drug abuse, poor academic progress, history of sexual abuse, and low self-esteem and self-determination</t>
  </si>
  <si>
    <t>Show the rate of females 15-19 that are pregnant in Capital area and Michigan</t>
  </si>
  <si>
    <t>Teen Pregnancy (age 15-19) Capital Area and Michigan 1996 -2005</t>
  </si>
  <si>
    <t>Crime arrests person aged 10-17, Capital Area and Michigan (1996-2005)</t>
  </si>
  <si>
    <t>Crime arrests person aged 10-17, by county (1996-2005)</t>
  </si>
  <si>
    <t>Teen Pregnancy (age 15-19) 1996 -2005 By county</t>
  </si>
  <si>
    <t>Show number of arrests for total index crimes per 1,000 persons aged 10-17</t>
  </si>
  <si>
    <t>Community Risk and Protective Factors Capital Area 2004-2006</t>
  </si>
  <si>
    <t>Youth development, and wellbeing of adolescents</t>
  </si>
  <si>
    <t>Shiow levels of neighborhood attachment, community disorganization, opportunities for pro-social involvment and rewards for pro-social involvment</t>
  </si>
  <si>
    <t>Greater Lansing Business Index Annual Average</t>
  </si>
  <si>
    <t>Diagnostic indexes are very rare!</t>
  </si>
  <si>
    <t>Used to evaluate performance/productivity</t>
  </si>
  <si>
    <t>To assess the health of the local economy / business climate</t>
  </si>
  <si>
    <t>Evaluate competitive capacity</t>
  </si>
  <si>
    <t>To assess human ingeniuty by combining % of workforce representing high skilled, high-wage and high-growth sector</t>
  </si>
  <si>
    <t>Percentage of Workforce in Major occupation groups - Capital Area and Michigan</t>
  </si>
  <si>
    <t>Per capita income, Capital Area and Michigan (1996-2005)</t>
  </si>
  <si>
    <t>To show the effect of economic growth in personal income</t>
  </si>
  <si>
    <t>Household population in poverty (2000-2005)</t>
  </si>
  <si>
    <t>Comparisons of economic wellbeing</t>
  </si>
  <si>
    <t>To show how poverty places a strain on individuals and community resources</t>
  </si>
  <si>
    <t>Show % of population living under the poverty treshold (US Census Bureau)</t>
  </si>
  <si>
    <t>Annual Average Unemployment Capital Area and Michigan (1997-2006)</t>
  </si>
  <si>
    <t>To determine effects on wellfare/income</t>
  </si>
  <si>
    <t>Show % of population unemployed</t>
  </si>
  <si>
    <t>Percentage of Population using Job improvement resources (1994-2006)</t>
  </si>
  <si>
    <t>Show human actions to improve their skills to acquire new jobs</t>
  </si>
  <si>
    <t>Show % of individuals in a given year taking a seminar to learn skills to help find a job or change current job</t>
  </si>
  <si>
    <t>Show financial stability and security for individuals and a commitment of quality of life in a community</t>
  </si>
  <si>
    <t>Home Ownership Among HHD with Children, Capital Area and Michigan (2000-2005)</t>
  </si>
  <si>
    <t>Show % of HHD with children (&lt;18) that own the home where they live</t>
  </si>
  <si>
    <t>Homeless Clients of Capital Area Agencies 2006</t>
  </si>
  <si>
    <t>Show number and characteristics of homeless clients served by housing and supportive service providers</t>
  </si>
  <si>
    <t>General wellbeing of community</t>
  </si>
  <si>
    <t>Related to general health of infants and mothers, and the overall health of community</t>
  </si>
  <si>
    <t>Show Infant Mortality comparatively Capital Area and Michigan</t>
  </si>
  <si>
    <t>Show Infant Mortality comparatively by county</t>
  </si>
  <si>
    <t>three-year average annual infant death  by county (Clinton, Eaton, Ingham) Michigan 1994-2005</t>
  </si>
  <si>
    <t>African american death rate is three times higher than white infants</t>
  </si>
  <si>
    <t>three-year-periods average annual infant death rates (age 0-1) per 1000 live Births  Capital Area of Michigan 1994-2005</t>
  </si>
  <si>
    <t>Percentage of Children (ages 19-35 months) with complete immunizations. Capital Area and By County 2007</t>
  </si>
  <si>
    <t>Show the registered children with immunization by county and entire Capital Area</t>
  </si>
  <si>
    <t>Michigan Care Improvement Registry, extended to prevent overvaccination and keep records of patients</t>
  </si>
  <si>
    <t>Percentage of Students (6th., 8th, 10th and 12th grade) who report binge drinking - Capital Area 2006</t>
  </si>
  <si>
    <t>Percentage of Students (6th., 8th, 10th and 12th grade) who report Smoking Cigarettes - Capital Area 2006</t>
  </si>
  <si>
    <t>Related to general health of youth and overall health of community</t>
  </si>
  <si>
    <t>Show % of students who report drinking during the past 30 days</t>
  </si>
  <si>
    <t>Show % of students who report smoking during the past 30 days</t>
  </si>
  <si>
    <t>Percentage of Adult population without Health Care coverage Capital Area (93, 97, 2000, 2003 and 2006)</t>
  </si>
  <si>
    <t>Show % of adults withouth health care coverage</t>
  </si>
  <si>
    <t>Less likely to take profilactic actions, affects health outcome of the population</t>
  </si>
  <si>
    <t>Life Expectancy at Birth, Capital Area (1980, 1990, 2000 and 2004)</t>
  </si>
  <si>
    <t>Show the average year a person is expected to live and  compare Michigan, Capital Area and United States data</t>
  </si>
  <si>
    <t>Life Expectancy at Birth, Capital Area by Gender (2004)</t>
  </si>
  <si>
    <t>Show the average year a person is expected to live and  compare males with females in Capital Area</t>
  </si>
  <si>
    <t>Perceived health status Capital Area and Michigan 2003 and 2006</t>
  </si>
  <si>
    <t>Show percentage of respondents reporting health fair or poor, and average days per month of unhealthy days and days of restricted activity</t>
  </si>
  <si>
    <t>Confirmed unduplicated victims of abuse and neglect, rates per 1000 children aged 0-17 months (Capital Area and MI, 1996-2005)</t>
  </si>
  <si>
    <t>To show the community capacity for pretection and support of children</t>
  </si>
  <si>
    <t>Show rate per 1000 children Capital Area and Michigan 96  to 2005</t>
  </si>
  <si>
    <t>Related to poverty, substance abuse, domestic violence, isolation, and a general lack of family and community support take a toll on parental capacity and increase the risk of child abuse</t>
  </si>
  <si>
    <t>Confirmed unduplicated victims of abuse and neglect, rates per 1000 children aged 0-17 months (Clintron, Eaton, Ingham, 1996-2005)</t>
  </si>
  <si>
    <t>Related Policy / Action</t>
  </si>
  <si>
    <t>Show trend in number of victims per 100,000, per year</t>
  </si>
  <si>
    <t>Rate of reported Victims of Domestic Violence per 100,000 population (Clinton, Eaton, Ingham 1996-2005)</t>
  </si>
  <si>
    <t>Rate of reported Victims of Domestic Violence per 100,000 population (Capital Area 1996-2005)</t>
  </si>
  <si>
    <t>A sign of combined effects given by alcohol use, falls, fires, illegal drug use</t>
  </si>
  <si>
    <t>three-year average annual death rates from unintentional injury (Clinton, Eaton, Ingham) Michigan 1994-2005</t>
  </si>
  <si>
    <t>three-year average annual death rates from unintentional injury (Capital Area) Michigan 1994-2005</t>
  </si>
  <si>
    <t>Show average every three years from 1994 to 2005</t>
  </si>
  <si>
    <t>Related to medical costs, rehabilitation, lost income and productivity are substantial</t>
  </si>
  <si>
    <t>Violent crime rate pero 100,000 population Capital Area (1996-2005)</t>
  </si>
  <si>
    <t>Percentage of People who feel safe in their neighborhoods. Capital Area 1995-2002, 2006</t>
  </si>
  <si>
    <t>Percentage of homes that are smoke free Capital Area (2000, 2003, and 2006)</t>
  </si>
  <si>
    <t>Show percentage of houses self-reported smoke free</t>
  </si>
  <si>
    <t xml:space="preserve">Not major change </t>
  </si>
  <si>
    <t>To show risk to health, reduction of risk is purpose</t>
  </si>
  <si>
    <t>Concentrations of ground level ozone Capital Area (1996-2005)</t>
  </si>
  <si>
    <t>Outdoor air quality related to human health, not so much to the environmental goals</t>
  </si>
  <si>
    <t>Show average concentrations in ppm measured during 8 hrs. in a given year</t>
  </si>
  <si>
    <t>Surface Water: percentage of samples meeting the standard for bull body contact recreation. Capital Area 1995-2003</t>
  </si>
  <si>
    <t>Show trend of percentage of water meeting the standards</t>
  </si>
  <si>
    <t>Surface quality for recreational purposes</t>
  </si>
  <si>
    <t>Groundwater chloride levels exceeding background levels of 12 ppm</t>
  </si>
  <si>
    <t>To secure provision of water for human consumption</t>
  </si>
  <si>
    <t>Show map of areas with critical concentrations</t>
  </si>
  <si>
    <t>Cumulative Percentage of Land in Farms Lost Between 1997 to 2002 (Clinton, Eaton, Ingham, Capital Area, Michigan)</t>
  </si>
  <si>
    <t>Show farm land lost to development, and potential increase of ecological impacts</t>
  </si>
  <si>
    <t>Show% of land lost from 1997 to 2002 by county</t>
  </si>
  <si>
    <t>Septic system permits and building permits for new, single-family homes, and vacant land evaluations Capital Area (2003-2006)</t>
  </si>
  <si>
    <t>Related to lost of farm land and rate of growth of development</t>
  </si>
  <si>
    <t>Show development in previously undeveloped areas without existing sewer systems</t>
  </si>
  <si>
    <t>Pressure on land use</t>
  </si>
  <si>
    <t>Social connections</t>
  </si>
  <si>
    <t>Civic Participation</t>
  </si>
  <si>
    <t>Show level of trust in the respondent's neighbor</t>
  </si>
  <si>
    <t>Show level of social connection to neighborhoog</t>
  </si>
  <si>
    <t>Have you worked in a community project?</t>
  </si>
  <si>
    <t>How many times visit with friends in their home or someone else's home in the past year</t>
  </si>
  <si>
    <t>How much do they trust people in their neighborhood</t>
  </si>
  <si>
    <t>Trust in respondent's neighborhood</t>
  </si>
  <si>
    <t>Show times a person worked in community projects</t>
  </si>
  <si>
    <t>Show civic participation / Social capital</t>
  </si>
  <si>
    <t>Show social connections / social capital</t>
  </si>
  <si>
    <t>Show trust in people / social capital</t>
  </si>
  <si>
    <t>Community Triple Botton Line Indicator Report</t>
  </si>
  <si>
    <t>Waste Collection separated by yard waste, refuse, and recycling (tons per year, 2002 - 2007)</t>
  </si>
  <si>
    <t>Show progress in waste elimination, resource recovery, and the associated reduction of green house gass emissions from landfill operations and incineration</t>
  </si>
  <si>
    <t>Show trend (expected reduction in refuse and increase in recycling)</t>
  </si>
  <si>
    <t>Free recycling for citizens, collected at curbside</t>
  </si>
  <si>
    <t>Refuse waste tons per household</t>
  </si>
  <si>
    <t>Track and measure the various types and amount of energy used, to chart progress on renewable energy use and associated reduction of green house gases</t>
  </si>
  <si>
    <t>City of Grand Rapids Energy Consumption (MW/h per year 1998-2007)</t>
  </si>
  <si>
    <t>City of GR Natural Gas Consumption Mcf per year (200-2006)</t>
  </si>
  <si>
    <t>City of GR Energy Inventory - unleaded gasoline, diesel gasoline, biodisel (Gls/year 200-2007)</t>
  </si>
  <si>
    <t>Show trend of energy consumption in MW per hour</t>
  </si>
  <si>
    <t>Show trend of natural gas consumption in Millions of Cubic Feet per year</t>
  </si>
  <si>
    <t>Show trend and shift from fossil fuels to other sources (biodiesel)</t>
  </si>
  <si>
    <t>It looks that there is more of an intention than action because the sources of energy remain basically the same (there is no mention of wind energy for instance)</t>
  </si>
  <si>
    <t>Show the trend of water consumers (increase)</t>
  </si>
  <si>
    <t>Connected Retail Population (city water users) 2002-2007</t>
  </si>
  <si>
    <t>Billed Retail Volume (city water) 2002-2007</t>
  </si>
  <si>
    <t>Annual per capita usage of city water (Gls/person/day) 2002-2007</t>
  </si>
  <si>
    <t>Observe demand for water</t>
  </si>
  <si>
    <t>Show trend of yearly consumption of water</t>
  </si>
  <si>
    <t>Show figure of gallons billed yearly</t>
  </si>
  <si>
    <t>Water Quality Index Grand River Sites (2002-2007)</t>
  </si>
  <si>
    <t>Observe effects on water quality</t>
  </si>
  <si>
    <t>A $350 M to improve sewage and treatment to avoid sewage discharges into river</t>
  </si>
  <si>
    <t>Water conservation programs</t>
  </si>
  <si>
    <t>Show water quality index for every year at three locations</t>
  </si>
  <si>
    <t>To minimize hazardous air pollutants that may have an effect on human health</t>
  </si>
  <si>
    <t>Energy and water conservation, renewable energy</t>
  </si>
  <si>
    <t>Show number of initiatives in leading environmental and energy design standards</t>
  </si>
  <si>
    <t>reduction of green house gas emissions</t>
  </si>
  <si>
    <t>Carbon emissions, reduction strategies</t>
  </si>
  <si>
    <t>City of Grand Rapids Air Pollution-Ozone Action Days (2002-2007)</t>
  </si>
  <si>
    <t>Kent County Michigan Toxic Release Inventory (2001-2006)</t>
  </si>
  <si>
    <t>Number of LEED registered and Certified Projects 2007</t>
  </si>
  <si>
    <t>Land USE - cover and use class (acres) 2008</t>
  </si>
  <si>
    <t>Show status of land use divided by type of use</t>
  </si>
  <si>
    <t xml:space="preserve">Related to planning efforts to preserve forest and open space </t>
  </si>
  <si>
    <t>Show forest coverage in the city, by type of neighborhood and zoning map</t>
  </si>
  <si>
    <t>Urban forest canopy by neighborhood type and zoning map</t>
  </si>
  <si>
    <t>Show canopy coverage in total area of the city</t>
  </si>
  <si>
    <t>Urban forest canopy city of Grand Rapids (total)</t>
  </si>
  <si>
    <t>Increase urban forest by 40% of total area</t>
  </si>
  <si>
    <t>Inventory natural features by area, and oversee that economic development actions to insure that damaged resources or removed are replaced with equal or greater value ones</t>
  </si>
  <si>
    <t>Public transportation service - number of riders per year (2002-2007)</t>
  </si>
  <si>
    <t>Signal a wished increase in number of public transportation riders</t>
  </si>
  <si>
    <t>Because is used as a meant to reduce vehicle miles traveled, therefore personal living costs and lower carbon footprint (that ultimately has an effect on health and productivity)</t>
  </si>
  <si>
    <t>Show number of users of public transportation options</t>
  </si>
  <si>
    <t>Expansion of service (more vehicles), Clean Cities initiative working on alternative fuels for fleet operation</t>
  </si>
  <si>
    <t>Perimeter parking riding users (2002-2007)</t>
  </si>
  <si>
    <t>To reduce fuel consumption and congestion in downtown areas</t>
  </si>
  <si>
    <t>Shuttle rides are offered from perimeter parking spaces into downtown</t>
  </si>
  <si>
    <t>Sufficient income for good quality of life</t>
  </si>
  <si>
    <t>Show the yearly trend of average per capita income and compare at county and state levels</t>
  </si>
  <si>
    <t>Per capita personal income (2001-2006) by City, County and State levels</t>
  </si>
  <si>
    <t>Unemployment rate, 2002-2007, Grand Rapids, Michigan and US</t>
  </si>
  <si>
    <t>Related to individuals' income, placing pressure on demand for human services</t>
  </si>
  <si>
    <t>Show and compare trends in rate of unemployment</t>
  </si>
  <si>
    <t>Diagnosis of existing policies and economic condition</t>
  </si>
  <si>
    <t>Investments for jobs and local productivity</t>
  </si>
  <si>
    <t>City of GR Brownfield Redevelopment Investment and Job Creation (2003-2007)</t>
  </si>
  <si>
    <t>Show trend of investments, new jobs created and taxes collected by number of projects per year</t>
  </si>
  <si>
    <t>Create new neighborhood micro-enterprise zones that support walkable community development</t>
  </si>
  <si>
    <t>Competitive knowledge for a higher order type of economy</t>
  </si>
  <si>
    <t>Show and compare GR rank for this index that combines knowledge capacity, capability and the extent in which knowledge is translated into economic value</t>
  </si>
  <si>
    <t>Keep GR in the top 10</t>
  </si>
  <si>
    <t>Robert Huggins Associates "World Knowledge Competitiveness Index 2003-2005, 2008" Rank for GR compared to other cities in US  and Worldwide</t>
  </si>
  <si>
    <t>Grand Rapids Crime Statistics for Part One and Part Two Offenses (# of offenses 2002 - 2007)</t>
  </si>
  <si>
    <t>City of GR Adults vs Juvenile Arrests (2002-2006) #/year</t>
  </si>
  <si>
    <t>Community's behavior and compliance with established laws and social norms</t>
  </si>
  <si>
    <t>Show trend of counts of crime (part one includes major crime categories, as oposse to part two that include less serious offenses)</t>
  </si>
  <si>
    <t>Show and contrast number of arrest in these two groups</t>
  </si>
  <si>
    <t>Crime Statistics by bias (race, religion, sexual, ethnicity, disability)</t>
  </si>
  <si>
    <t>Poverty, unemployment, homelessness, and lack of education are known contribuitors to increase crime rates</t>
  </si>
  <si>
    <t>Show crimes by type of motivation (bias crime)</t>
  </si>
  <si>
    <t>Education Attaintment High School and BS as % of respective population by race (caucasian, african american, hispanic, asian american)</t>
  </si>
  <si>
    <t>Level of education is critical for improved quality of life and future success in a competitive economy</t>
  </si>
  <si>
    <t>Education Attainment for persons =&gt;25 High School by city, County and State 2002-2006</t>
  </si>
  <si>
    <t>Show trend of percentage of population and compare with County and State data</t>
  </si>
  <si>
    <t>Show population divided by race and its respective percentage of HS or BS attainment</t>
  </si>
  <si>
    <t>Increase education at college levels</t>
  </si>
  <si>
    <t>Infant Mortality Rate per 1,000 births 2002-2006 by City, County and State</t>
  </si>
  <si>
    <t>Infant death rate by race (caucasian, african american, hispanic - as ethnia)</t>
  </si>
  <si>
    <t>Show infant mortality as a diagnostic of community's health, health care access, educational awareness, poverty levels, life style choices, and adequacy of pre-natal care</t>
  </si>
  <si>
    <t>Equal opportunity, education, and access to medical treatment, nutritino and prenatal care</t>
  </si>
  <si>
    <t>Show infant mortality as a diagnostic of equal access to medical treatment, education, nutrition and prenatal care</t>
  </si>
  <si>
    <t>Show levels of blood lead as indicator of a condition known to impede early learning process, which lead to learning disabilities that affect individual's ability to achieve higher education and employment</t>
  </si>
  <si>
    <t xml:space="preserve">Number of children (birth to 6 yrs old) with elevated Blood lead leves in Michigan and Kent County years 2002-2007 </t>
  </si>
  <si>
    <t>General health and wellness, pressure on programs to reduce lead toxins</t>
  </si>
  <si>
    <t>Gran Rapids "Get the lead out" program</t>
  </si>
  <si>
    <t>Homeownership rate (Michigan, Kent County, Grand Rapids) 2002-2006</t>
  </si>
  <si>
    <t>Community's sense of place (belonginess)</t>
  </si>
  <si>
    <t>Show how ownership as indicator of stability in light of the overall economic downturn across the State</t>
  </si>
  <si>
    <t>Percentage of population below federal poverty level (19,350 for a family of 4) divided by Individuals, Families, and Children &lt;18 for 2000 and 2005</t>
  </si>
  <si>
    <t xml:space="preserve">Grand Rapids City Percent Below Poverty by Age Group (&lt;5, 5-17, 18-64-, 65-74, 75 and older) for </t>
  </si>
  <si>
    <t>Indicates economi wellbeing associted with crime, delinquency, teen pregnancy, substance abuse, low academic achievement, and lack of access to quality health care</t>
  </si>
  <si>
    <t>Show poverty levels as diagnisis of other related social problems (teen pregnancy, substance abuse, low academic achievement, lack of access to health care)</t>
  </si>
  <si>
    <t>Percentage of students receiving reduced price and free lunches at School (GR public schools, Kent Intermediate School District, Michigan Public Schools)</t>
  </si>
  <si>
    <t>Show percentage of students meeting the income qualitications to receive free and reduced-price lunch, as the sector of economically disadvantaged students</t>
  </si>
  <si>
    <t xml:space="preserve">Support economically disadvantaged students to secure future intellectual capital for community's benefit </t>
  </si>
  <si>
    <t>Seeking to reduce the percentage by a 10% in five years</t>
  </si>
  <si>
    <t xml:space="preserve">Track number of 211 calls pe year because this emergency call reflects the existence of basic unmet individual needs. </t>
  </si>
  <si>
    <t>Secure the provision of individual basic needs (rent, shelter, electricity, heat and emergency food) through a hot line</t>
  </si>
  <si>
    <t>Annual 211 Calls, 2001-2007</t>
  </si>
  <si>
    <t>Grand Rapids Voter Participation (percentage turnout per year) 2000-2002-2004-2006</t>
  </si>
  <si>
    <t>Show percentage of voters in primary and general elections as indicator of community's support of democratic process</t>
  </si>
  <si>
    <t>Individual's right to vote and input and voice in decision made for the good of the community</t>
  </si>
  <si>
    <t>Population Growth 1990, 2000, 2005, 2007 (Michigan, Kent County, Grand Rapids)</t>
  </si>
  <si>
    <t>Cultural Capital: Ethnia and Race as percentage of total population (caucasian, african american, hispanic, american indian, asian american, other) 1990, 2000, 2005 Comparison Grand Rapids, Kent County and Michigan</t>
  </si>
  <si>
    <t>Plan for the provision of goods and services</t>
  </si>
  <si>
    <t>Embrace diversity</t>
  </si>
  <si>
    <t>Show mix of ethinias/races and compare</t>
  </si>
  <si>
    <t>Quality of life progress report for Jacksonville and Northeast Florida</t>
  </si>
  <si>
    <t>Percentage of population by county and race/ethnicity</t>
  </si>
  <si>
    <t>Population under 18 and 65 and older as percentage of total</t>
  </si>
  <si>
    <t>Quality of Life Progress Report for Jacksonville and Northeast Florida</t>
  </si>
  <si>
    <t>26th annual edition 2010</t>
  </si>
  <si>
    <t>Wellbeing of the Capital Area Community:The Power Of We.</t>
  </si>
  <si>
    <t>3rd. Edition, September 2007</t>
  </si>
  <si>
    <t>Community Indicators Progress Report City of Durham and Durham County, North Carolina</t>
  </si>
  <si>
    <t>9th Edition, March 2011</t>
  </si>
  <si>
    <t>Public high school graduation rate 2004 to 2010</t>
  </si>
  <si>
    <t>Show the percentage of students that graduate within four years of entering the ninth grade for first time</t>
  </si>
  <si>
    <t>Students who graduate from HS have the skills necessary to find employment and to go on higher education, have higher levels of employment and economic success compared to those who do not finish HS</t>
  </si>
  <si>
    <t>Related Policy/Actions/Other relevant aspect</t>
  </si>
  <si>
    <t>Drop outs are more likely to become engaged in crime and have poor health. Drop outs are more likely to use Government assistance, which is costly to society</t>
  </si>
  <si>
    <t>Show percentage of children screened for Kindergarden using the Early Childhood Observation System</t>
  </si>
  <si>
    <t>Children who start school with basic reading and math knowledge are more likely to succeed later in school, later in life they are more likely to continue education and secure employment</t>
  </si>
  <si>
    <t>Kindergarden readiness 2006-2010 by county (Baker, Clay, Duval, Nassau, St. Johns, NE Florida, Florida)</t>
  </si>
  <si>
    <t>Show the percentage of 3rd graders who achieve at the top three (out of five) levls of the FCAT test in reading</t>
  </si>
  <si>
    <t>Rationale of the indicator 
(What sets diff. btw RS and FI)</t>
  </si>
  <si>
    <t>How is the indicator Used</t>
  </si>
  <si>
    <t>Perception of cleanliness in 2009 vs. 2010</t>
  </si>
  <si>
    <t>Kindergarden readiness Duval County 2006-2010</t>
  </si>
  <si>
    <t>High Education Degrees Awarded (previous and current year)</t>
  </si>
  <si>
    <t>Boulder County Trends</t>
  </si>
  <si>
    <t>The community Foundation's Report on Key Indicators</t>
  </si>
  <si>
    <t>b</t>
  </si>
  <si>
    <t>e</t>
  </si>
  <si>
    <t>s</t>
  </si>
  <si>
    <t>p</t>
  </si>
  <si>
    <t>eng</t>
  </si>
  <si>
    <t>Boulder county population by race/ethnicity</t>
  </si>
  <si>
    <t>Age distribution of boulder county 2008 and 2020</t>
  </si>
  <si>
    <t>Boulder county population by city 2007</t>
  </si>
  <si>
    <t>Types of household (non-family and family)</t>
  </si>
  <si>
    <t>Population (Boulder, Longmont, Lafayette)</t>
  </si>
  <si>
    <t>Median age (Boulder, Longmont, Lafayette)</t>
  </si>
  <si>
    <t>Speaks a language other than English at home (Boulder, Longmont, Lafayette)</t>
  </si>
  <si>
    <t>Median home price (Boulder, Longmont, Lafayette)</t>
  </si>
  <si>
    <t>Lived in the same house 1 year ago (Boulder, Longmont, Lafayette)</t>
  </si>
  <si>
    <t>Lived in another county 1 year ago (Boulder, Longmont, Lafayette)</t>
  </si>
  <si>
    <t>Population over the age of 5 with disability (Boulder, Longmont, Lafayette)</t>
  </si>
  <si>
    <t>Population over the age of 3 enrolled in school (Boulder, Longmont, Lafayette)</t>
  </si>
  <si>
    <t>High School graduate (Boulder, Longmont, Lafayette)</t>
  </si>
  <si>
    <t>Bachelor's degre or higher (Boulder, Longmont, Lafayette)</t>
  </si>
  <si>
    <t>Living below poverty line, families, individuals, childern and 65+ (Boulder, Longmont, Lafayette)</t>
  </si>
  <si>
    <t>Although education regularly falls into psychological dimension, in this case, they are using all these indicators together to get a glance at the state of the community. One year 2007 observations</t>
  </si>
  <si>
    <t>Highes level of education attained - HS and BS - (Bolder, Colorado and US)</t>
  </si>
  <si>
    <t>People with less than a HS education earn only 47% of what a college graduate earn in Boulder, and only 36% of what someone with a graduate degree makes</t>
  </si>
  <si>
    <t>Signal the importance of investing in education system</t>
  </si>
  <si>
    <t>Number of Students (comparison of St. Vrain Valley and Boulder Valley School districts 2007)</t>
  </si>
  <si>
    <t>Percentage increase 2000-2007 (comparison of St. Vrain Valley and Boulder Valley School districts 2007)</t>
  </si>
  <si>
    <t>Average Salary (comparison of St. Vrain Valley and Boulder Valley School districts 2007)</t>
  </si>
  <si>
    <t>Pupil - teacher ratio (comparison of St. Vrain Valley and Boulder Valley School districts 2007)</t>
  </si>
  <si>
    <t>Open Enrollment (comparison of St. Vrain Valley and Boulder Valley School districts 2007)</t>
  </si>
  <si>
    <t>Free and reduced lunch (comparison of St. Vrain Valley and Boulder Valley School districts 2007)</t>
  </si>
  <si>
    <t>English language learners (comparison of St. Vrain Valley and Boulder Valley School districts 2007)</t>
  </si>
  <si>
    <t>Percentage Minority (comparison of St. Vrain Valley and Boulder Valley School districts 2007)</t>
  </si>
  <si>
    <t>To secure equality of opportunity for next generation's potential</t>
  </si>
  <si>
    <t>Signal achievement gap</t>
  </si>
  <si>
    <t>Signal achievement gap related to income disparities associated with race /ethnicity</t>
  </si>
  <si>
    <t xml:space="preserve">Colorado Student Assessment Program (CSAP) Proficient and Advanced 2008  3r. And 10th. Grade reading (Boulder Valley and St. Vrain Valley School District) by white, latino, reduced lunch, non-free or reduced lunch </t>
  </si>
  <si>
    <t>English language learners (comparison of St. Vrain Valley and Boulder Valley School districts 2007) from 1995 to 2008</t>
  </si>
  <si>
    <t>Health Care coverage by ethnicity (latinos and white)</t>
  </si>
  <si>
    <t>Percentage of adults lacking health care coverage by age groups</t>
  </si>
  <si>
    <t>Secure health of community</t>
  </si>
  <si>
    <t>Signal who is at risk of not having coverage</t>
  </si>
  <si>
    <t>Colorado Medicaid and Children's Health plan (CHP) coverage by group children, pregnant women, parents and disabled (non-elderly)</t>
  </si>
  <si>
    <t>Number of Children Age 0-18 elegible but not enrolled in medicaid and CHP (Boulder County and Colorado)</t>
  </si>
  <si>
    <t>Compare county's underenrollment with state levels</t>
  </si>
  <si>
    <t>keeping safety in the community</t>
  </si>
  <si>
    <t>Hate crimes in Boulder, Louisville, and Lafayette</t>
  </si>
  <si>
    <t>Signal biased crime motivated by race, religion and sexual orienttion</t>
  </si>
  <si>
    <t>Child (1-14) health survey, health statistics, percentage of hhd reporting to have [insurance coverage, regular health care provider, relies on low cost food often/sometimes, overweight, obesity, with mental health problems]</t>
  </si>
  <si>
    <t>Provide a snapshot of conditions</t>
  </si>
  <si>
    <t>Boulder county, percentage of adults who classify their health as good or better (all, non-hispanic, white, and latino)</t>
  </si>
  <si>
    <t>Boulder county, behavioral risk factor surveillance system 2008 (current and goals for 2010 in %)</t>
  </si>
  <si>
    <t>Secure health of the community</t>
  </si>
  <si>
    <t>Signal those risk factors that affect health</t>
  </si>
  <si>
    <t>Observed as a measure of welfare creation</t>
  </si>
  <si>
    <t>To signal sectors that grow/diminish as economy changes</t>
  </si>
  <si>
    <t>Boulder county type of employment by sector (only 2008)</t>
  </si>
  <si>
    <t>Median single family home prices by county, 2001 t0 2009</t>
  </si>
  <si>
    <t>Affordabilit of housing</t>
  </si>
  <si>
    <t>Signal economic distress</t>
  </si>
  <si>
    <t>Homeless counting Boulder County by female, teen, military vets, and single parents</t>
  </si>
  <si>
    <t>Related to welfare distress and associated with other social problems</t>
  </si>
  <si>
    <t>Percentage of their population living and working in the communty (figure by county)</t>
  </si>
  <si>
    <t>Foreclosures in Boulder county (2002 to 2009)</t>
  </si>
  <si>
    <t>Pressure over local resources to secure productivity</t>
  </si>
  <si>
    <t>Affects the configuration of society</t>
  </si>
  <si>
    <t>Show trend of foreclosures (increase in time)</t>
  </si>
  <si>
    <t>Things we do to sustain society</t>
  </si>
  <si>
    <t>Show trend of applicants to three programs (increase)</t>
  </si>
  <si>
    <t>Average  monthly application to welfare assistance to families in Boulder County (2006-2009), Food stamps, TANF, medicaid</t>
  </si>
  <si>
    <t>City of Boulder, Green House gas emissions by source</t>
  </si>
  <si>
    <t>Pressure over resource (clean air) and effects on human health</t>
  </si>
  <si>
    <t>Signal the largest polluters</t>
  </si>
  <si>
    <t>Minimize effect on resource (clean air) and human health</t>
  </si>
  <si>
    <t>Monitor of air quality in days reported as good, moderate, unhealthy</t>
  </si>
  <si>
    <t>Pressure on health</t>
  </si>
  <si>
    <t>Signal pollution</t>
  </si>
  <si>
    <t>Total per capita daily water usage by county (gallons / day) 1990, 1995, 2006 to 2008</t>
  </si>
  <si>
    <t>The provision of water for human consumption</t>
  </si>
  <si>
    <t>Signal the trend of usage</t>
  </si>
  <si>
    <t>An action trend to change trends and take care of the system</t>
  </si>
  <si>
    <t>Show trend of business adopting this certification</t>
  </si>
  <si>
    <t>Number of PACE (Partners for a Clean Env.) Certified Business</t>
  </si>
  <si>
    <t>Boulder County Transportation to work (pie figure) by type (carpooled, public, other [walk or bike], worked from home, drove alone)</t>
  </si>
  <si>
    <t>Pressure over resources and pollution effects</t>
  </si>
  <si>
    <t>Show categories that can be reduced to abate pollution</t>
  </si>
  <si>
    <t>Show sources of green house by city</t>
  </si>
  <si>
    <t>Number of registered motor vehicles by city (2000, 2005, 2008)</t>
  </si>
  <si>
    <t>Vehicles miles traveled within Boulder County (2001, 2005,2015,2020,2030)</t>
  </si>
  <si>
    <t>Arts and Culture</t>
  </si>
  <si>
    <t>Artists registered with Boulder Arts Resource (2009) by type visual, dance,music, film, literary, theater, multidisciplinary</t>
  </si>
  <si>
    <t>Average annual salary of an artist in Boulder and Colorado</t>
  </si>
  <si>
    <t>Funding sources for Boulder County Arts (% of total) e.g. individual, state, foundations, corporations, etc.</t>
  </si>
  <si>
    <t>Funding entities for Boulder County arts</t>
  </si>
  <si>
    <t>Attendance at cultural events by school visits, underserved, senior citizens, international visitor</t>
  </si>
  <si>
    <t>Things done for the intellectual enhancement of the community</t>
  </si>
  <si>
    <t>Engagement - Civic Participation and Giving</t>
  </si>
  <si>
    <t>Corporate giving</t>
  </si>
  <si>
    <t>Giving rates</t>
  </si>
  <si>
    <t>Internet access</t>
  </si>
  <si>
    <t>Latino representation in Government</t>
  </si>
  <si>
    <t>Volunteer participation</t>
  </si>
  <si>
    <t>Voter Turnout</t>
  </si>
  <si>
    <t>a</t>
  </si>
  <si>
    <t>Interest in self-trascendent values</t>
  </si>
  <si>
    <t>Communications and equality</t>
  </si>
  <si>
    <t>Diversity and equality</t>
  </si>
  <si>
    <t>Democracy</t>
  </si>
  <si>
    <t>Sense of community</t>
  </si>
  <si>
    <t>Arts</t>
  </si>
  <si>
    <t>RS</t>
  </si>
  <si>
    <t>FI</t>
  </si>
  <si>
    <t>ALL</t>
  </si>
  <si>
    <t>k</t>
  </si>
  <si>
    <t>Type</t>
  </si>
  <si>
    <t>Students absent 21 or more days from School</t>
  </si>
  <si>
    <t>Public school promotions from 1st. To 2nd. Grade</t>
  </si>
  <si>
    <t>Show percentage of 1st graders promoted to 2nd grade</t>
  </si>
  <si>
    <t>Prevention from students to dropout or become in criminal behavior</t>
  </si>
  <si>
    <t>Show pre-school preparation to establish uniformity and effectiveness in early child readiness</t>
  </si>
  <si>
    <t>Show percentage of students who absent for 21 more days of shchool during the school year</t>
  </si>
  <si>
    <t>School safety incidents per 1000 students (2006-2010)</t>
  </si>
  <si>
    <t>Students learn better in env. Free of violence</t>
  </si>
  <si>
    <t>Show trend of violence in order to provide support to face school violence</t>
  </si>
  <si>
    <t>Reading at grade level (Third graders)  2005-2010</t>
  </si>
  <si>
    <t>Reading at grade level (Tenth graders)  2005-2010</t>
  </si>
  <si>
    <t xml:space="preserve">Supportive Ind. For HS graduation, </t>
  </si>
  <si>
    <t>Supportive Ind. For HS graduation. Students that are not reading at the end of third grade will struggle in future clases</t>
  </si>
  <si>
    <t>Show the percentage of 10th graders who achieve at the top three (out of five) levls of the FCAT test in reading</t>
  </si>
  <si>
    <t>Per pupil expenditures 1997-2009</t>
  </si>
  <si>
    <t>Supporting Ind. For HS graduation. Guarantee sufficient funding for HS graduations</t>
  </si>
  <si>
    <t>Show amount of money spent on individual students in Duval County</t>
  </si>
  <si>
    <t>Show number of degrees offered at college level</t>
  </si>
  <si>
    <t>People with college degrees make significantly more than people with HS graduates</t>
  </si>
  <si>
    <t>Better education in Math, better workforce</t>
  </si>
  <si>
    <t>Not completing HS causes difficulty in finding job or finding jobs beyond lower-paying jobs</t>
  </si>
  <si>
    <t>Show the percentage of 10th graders who achieve at the top three (out of five) levls of the FCAT test in MATH</t>
  </si>
  <si>
    <t>Public School dropout rate (1984-2010) by county</t>
  </si>
  <si>
    <t>Tenth graders at grade level in MATH (1998-2010) by county</t>
  </si>
  <si>
    <t>HS graduates prepared fro Florida College per county 1992-2009</t>
  </si>
  <si>
    <t>Satisfaction with the quality of public education 2006-2010</t>
  </si>
  <si>
    <t>Better education, better work force</t>
  </si>
  <si>
    <t>Show the % of students passing placement tests in reading and math</t>
  </si>
  <si>
    <t>Show the % of citizens responding to a satisfaction level</t>
  </si>
  <si>
    <t>Exceptional Education students completing high school</t>
  </si>
  <si>
    <t>Show # of exceptional students graduating</t>
  </si>
  <si>
    <t>Meet community's needs in assisting exceptional students in completing HS</t>
  </si>
  <si>
    <t>Types of Civilian Employment  (1990, 2000, 2009)</t>
  </si>
  <si>
    <t>Aimed towards higher standard of living shared among all citizens</t>
  </si>
  <si>
    <t>Per capita income (1984-2008) actual $ and adjusted for inflation</t>
  </si>
  <si>
    <t>Total employment (1983-2009)</t>
  </si>
  <si>
    <t>Unemployment rate (1983-2009)</t>
  </si>
  <si>
    <t>Percent of adults 25 and over with bachelor's degrees or higher (2005-2009)</t>
  </si>
  <si>
    <t>More education, higher income</t>
  </si>
  <si>
    <t>Overall economic health of the community</t>
  </si>
  <si>
    <t>Affordable housing for quality of life</t>
  </si>
  <si>
    <t>Downtown are reliable indicators of the general economic health of community</t>
  </si>
  <si>
    <t xml:space="preserve">Self-sufficient families </t>
  </si>
  <si>
    <t>Show the ability of the local economy to provide jobs to all who are able to work and wish to do so</t>
  </si>
  <si>
    <t>Used to plan for infraestructure growth to avoid city congestions</t>
  </si>
  <si>
    <t>HHD paying 30 percent or more of their income for housing (2002-2009)</t>
  </si>
  <si>
    <t>Number of residents living downtown (2005-2009)</t>
  </si>
  <si>
    <t>Gross tonnage handled by Jacksonville Port Authority (JAXPORT's) marine terminals 1984-2010</t>
  </si>
  <si>
    <t>Growth in port activity affects local economy</t>
  </si>
  <si>
    <t>Used to show growth in port activity, related to growth in local economy</t>
  </si>
  <si>
    <t>Bed (hotel) and sales tax collections (2004-2010)</t>
  </si>
  <si>
    <t>Show income per capita</t>
  </si>
  <si>
    <t>Show number of bachelor's for human capital and long term investment</t>
  </si>
  <si>
    <t>Show cost of living (rent or motgage, plus utilities) as a percentage of hhd income</t>
  </si>
  <si>
    <t>Full Time teachers (comparison of St. Vrain Valley and Boulder Valley School districts 2007)</t>
  </si>
  <si>
    <t>Show increment in tourism activity</t>
  </si>
  <si>
    <t>Increment in tourism, more active economy</t>
  </si>
  <si>
    <t>Total taxable value of real property (1983-2009)</t>
  </si>
  <si>
    <t>Food stamp/TANF recipients (1994-2010)</t>
  </si>
  <si>
    <t>Average annual wage</t>
  </si>
  <si>
    <t>Unemployment benefit claims</t>
  </si>
  <si>
    <t>Strong real state value is related to strong economy and stability for homeowners</t>
  </si>
  <si>
    <t>Show total adjusted assessed value of taxable real property for each year</t>
  </si>
  <si>
    <t>Assistance to help families establish stability required to improve the family's situation</t>
  </si>
  <si>
    <t>Show number of recipients of food stamps and temporary assistance for needy families cash.</t>
  </si>
  <si>
    <t>Average montly Jacksonville electric authority (JEA) utilities costs 1983-2009)</t>
  </si>
  <si>
    <t>New housing starts (1983-2009</t>
  </si>
  <si>
    <t>Low utility costs associated with housing affordability</t>
  </si>
  <si>
    <t>Control growth and supply demand for housing</t>
  </si>
  <si>
    <t>Show residential cost of 1,000 kilowatt hours of electricity adjusted for inflation</t>
  </si>
  <si>
    <t>Show new housing starts as indicator of growth in the economy</t>
  </si>
  <si>
    <t>Indicate the quality of job creation and the opportunities available for local work force</t>
  </si>
  <si>
    <t>Insufficient wages can impact hhd's quality of life</t>
  </si>
  <si>
    <t>Show number of claims each year</t>
  </si>
  <si>
    <t>To avoid family stress and crisis due to unemployment</t>
  </si>
  <si>
    <t>Do you volunteer?</t>
  </si>
  <si>
    <t>Count of days the air quality index is "good" (1981-2009)</t>
  </si>
  <si>
    <t>Clean air is important for a number of health reasons</t>
  </si>
  <si>
    <t>Show the total days that the air quality index is &lt;= to 50 (a measure of the concentration of pollutants in the air, developed by EPA)</t>
  </si>
  <si>
    <t>Average water consumption in gallons (1991-2009)</t>
  </si>
  <si>
    <t>Water conservation efforts</t>
  </si>
  <si>
    <t>Annual cubic feet billed to Jacksonville Energy Authority residential accounts as consumed, divided by total annual residential accounts billed, divided by 365 to provide average daily water use (per hhd)</t>
  </si>
  <si>
    <t>To preserve fish population</t>
  </si>
  <si>
    <t>Annual percentage of compliance with EPA standards per year</t>
  </si>
  <si>
    <t>Annual percentage of compliance with standard of less than 800 fecal-coliform bacteria per 100 ml</t>
  </si>
  <si>
    <t>Preserve water and prevent human risks</t>
  </si>
  <si>
    <t>Reduce solid waste decreases need for landfills</t>
  </si>
  <si>
    <t>Show total annual pounds of solid waste collected for recycling from residences</t>
  </si>
  <si>
    <t>Acres of conservation/preservation land (1999-2009)</t>
  </si>
  <si>
    <t>Gallons of motor fuel sold per person (1992-2010)</t>
  </si>
  <si>
    <t>Streams meeting dissolved oxygen standard 1983 to 2009</t>
  </si>
  <si>
    <t>Streams meeting bacteria standard 1991 to 2009</t>
  </si>
  <si>
    <t>Residential recycling (pound per person) 2005-2010</t>
  </si>
  <si>
    <t>New septic tank permits 1983-2009</t>
  </si>
  <si>
    <t>Show unmanaged urban sprawl that fall beyond the sewage grid</t>
  </si>
  <si>
    <t>Annual total of permits issued for new septic tanks to observe unmanaged urban sprawl</t>
  </si>
  <si>
    <t>Prevent harm to air quality, depletes fossil fuels and indicates urban sprawl</t>
  </si>
  <si>
    <t>Show depletion of fossil fuel and potential urban sprawl</t>
  </si>
  <si>
    <t>Conservation of natural areas</t>
  </si>
  <si>
    <t>Show areas under preservation/conservation</t>
  </si>
  <si>
    <t>Show births to unmarried females as % of total births</t>
  </si>
  <si>
    <t>Single mothers usually have lower levels of economic status and limited social support</t>
  </si>
  <si>
    <t>Show percentage of 'yes' responses by white, black and total</t>
  </si>
  <si>
    <t>Survey to measure the feeling of racism and how to handle public policies designed to help</t>
  </si>
  <si>
    <t>Children of parents with limited education may live in an environment lacking in stimulation for positive development, literacy and school success</t>
  </si>
  <si>
    <t>Show percentage of all births in which the mother had at least 12 years of education</t>
  </si>
  <si>
    <t>Volunteering strengthens community ties and reinforces unity, also help older people to live longer by giving them a sense of purpose</t>
  </si>
  <si>
    <t>Show percentage of respondents that said yes to having volunteered time in the past year</t>
  </si>
  <si>
    <t>Children in foster care tend to have higher rates of behavioral and emotional problems than other children (development impairment)</t>
  </si>
  <si>
    <t>Show total number of foster children per 1000 of those under age 18</t>
  </si>
  <si>
    <t>Is racism a local problem? (1986-2010)</t>
  </si>
  <si>
    <t>Births to single mothers (1979-2009)</t>
  </si>
  <si>
    <t>Birth to mothers w/o HS degree (1993-2009)</t>
  </si>
  <si>
    <t>Foster children per 1000 children (2004-2010) per county</t>
  </si>
  <si>
    <t>Homeless count per 100,000 people 1997-2010</t>
  </si>
  <si>
    <t>Lacking housing can be an impediment to obtaining employment and stabilizing a person's life</t>
  </si>
  <si>
    <t>Show homeless count per 100,000 people</t>
  </si>
  <si>
    <t>Philanthropy given to federated campaigns (1983-2009)</t>
  </si>
  <si>
    <t>Important because it supports non-profit organizations that help vulnerable populations in the community</t>
  </si>
  <si>
    <t>Sshom the sum of annual giving to charitable fundraising efforts</t>
  </si>
  <si>
    <t>Experiencing racism diminishes quality of life</t>
  </si>
  <si>
    <t>Show % of respondents to a survey that have experienced racism in the last year</t>
  </si>
  <si>
    <t>Volunteerims is a valuable resource for the community</t>
  </si>
  <si>
    <t>% of respondents that said yes to the question of volunteering 7 hours a week</t>
  </si>
  <si>
    <t>Volunteer more than 7 hours a week (2000-2010)</t>
  </si>
  <si>
    <t>Have you personally experienced racism? (2000-2010)</t>
  </si>
  <si>
    <t>Births to teen mothers per 1000 teens (1985-2010)</t>
  </si>
  <si>
    <t>Show total annual births for females &lt;18 per 1000 females &lt;18.</t>
  </si>
  <si>
    <t>Teen pregnancies often result in health problems for both mother and baby, while creating also potential serious social economic hardships. Associated with educational disruption, maternal and child health problems and economic need</t>
  </si>
  <si>
    <t>Subsequent births to teen mothers (1993-2009)</t>
  </si>
  <si>
    <t>Children of divorcing parents (1993-2009)</t>
  </si>
  <si>
    <t>Show the ongoing need not met by previous community prevention or intervention efforts</t>
  </si>
  <si>
    <t>Children are often severely negatively affected by divorce or their parents</t>
  </si>
  <si>
    <t>Show total number of children whose parents became divorced during the year</t>
  </si>
  <si>
    <t>Length of stay in foster care (2004-2010)</t>
  </si>
  <si>
    <t>children are more likely to develop positevely when they live in a home with a permanent family</t>
  </si>
  <si>
    <t>Reunited with family within 12 months or adopted within 24 months</t>
  </si>
  <si>
    <t>Public and private arts support per person (1991-2009)</t>
  </si>
  <si>
    <t>Show the healthiness of the art community, arts and culture also contribute to local economy</t>
  </si>
  <si>
    <t>Total funding (private and public) to art and cultural services divided by total Duval county population</t>
  </si>
  <si>
    <t>Pulbic performances and events (count) 1996-2009</t>
  </si>
  <si>
    <t>Entertainment and cultural enrichment are essential in the quality of life of the community. People who attend more cultural events, tend to be healthier than those who do not.</t>
  </si>
  <si>
    <t>Number of events per year</t>
  </si>
  <si>
    <t>Musica performances attendance per 1000 (1989-2009)</t>
  </si>
  <si>
    <t>Total attendance at the Jacksonville Symphony series, artist series, and Jazz Festival performances per 1,000 people in Duval County as a measure of the strength of the performning arts community</t>
  </si>
  <si>
    <t>Total attendance to museums as a measure of community's support for cultural institutions</t>
  </si>
  <si>
    <t>Education to community</t>
  </si>
  <si>
    <t>Total attendance to ZOO as a measure of community's support for cultural institutions</t>
  </si>
  <si>
    <t>Zoo attendance per 1000 people (1991-2009)</t>
  </si>
  <si>
    <t>Museum attendance per 1000 people (1999-2009)</t>
  </si>
  <si>
    <t>Attendance at sports events per 100,000 people (1995-2009)</t>
  </si>
  <si>
    <t>Park expenditures for activities / maintenance (1985-2009)</t>
  </si>
  <si>
    <t>Library circulation per person (1986-2010)</t>
  </si>
  <si>
    <t>Total attendance as a measure of the breadth of recreationsl opportunities available in the community</t>
  </si>
  <si>
    <t>Create a sense of community</t>
  </si>
  <si>
    <t>Recreational expenditures as a measure of commitment to quality of parks</t>
  </si>
  <si>
    <t>Parks offer many social benefits</t>
  </si>
  <si>
    <t>Total resources circulated by libraries, divided by total population</t>
  </si>
  <si>
    <t>Self-improvement, related to economy: when economy is slow library circulation and use increases</t>
  </si>
  <si>
    <t>Sentinel indicator of community health</t>
  </si>
  <si>
    <t>Community health, infant deaths related to health of mother and the quality of the health care received by mothers and infants</t>
  </si>
  <si>
    <t>Infant mortality rate per 1000 (1983-2009)</t>
  </si>
  <si>
    <t>Lacking insurance makes people vulnerable to a dangerous combination of health and financial crises</t>
  </si>
  <si>
    <t>Show percentage of pop. Without health insurance, divided by ages</t>
  </si>
  <si>
    <t>People without health insurance only 2009 by age (total, under 18, 18-64, 65 and over)</t>
  </si>
  <si>
    <t>Cancer death per 100,000 people (1991-2009) by county</t>
  </si>
  <si>
    <t>New HIV cases (1998-2009) by race  White and Black</t>
  </si>
  <si>
    <t>General health of the community</t>
  </si>
  <si>
    <t>Cancer cases, leading cause of death in the nation</t>
  </si>
  <si>
    <t>Show disproportion of cases when controling by race</t>
  </si>
  <si>
    <t>STD reports per 100,000 people 1991-2009</t>
  </si>
  <si>
    <t>Suicide rates per 100,000 people 1996-2009</t>
  </si>
  <si>
    <t>STD number of individuals by 100,000 people</t>
  </si>
  <si>
    <t>Show suicice rate by 100,000 people divided by youth, seniors and total</t>
  </si>
  <si>
    <t>Early prenatal care for mothers 1983-2009</t>
  </si>
  <si>
    <t>Newborns with healthy birthweights (5.5 pound and over) 1993-2009</t>
  </si>
  <si>
    <t>Indicates the associated risk of pregnancy complications and infant deaths</t>
  </si>
  <si>
    <t>A predictor of prenatal death or long term developmental and neurological disabilities</t>
  </si>
  <si>
    <t>Correlated with actual crime in the city</t>
  </si>
  <si>
    <t>Survey of safety among seniors</t>
  </si>
  <si>
    <t>Seniors feel safe in their neighborhoods 2000-2010</t>
  </si>
  <si>
    <t>HIV/AIDS related deaths per 100,000  (1987-2009)</t>
  </si>
  <si>
    <t>Additional indicator for general health</t>
  </si>
  <si>
    <t>Packs of cigarretes sold per person 1983-2009</t>
  </si>
  <si>
    <t>Lung cancer deaths per 100,000 people 1983-2009</t>
  </si>
  <si>
    <t>Show importance of cigarrets as leading cause of lung cancer</t>
  </si>
  <si>
    <t>Show importnace of lung cancer as leading cause of cancer deaths in US - related to smoking, second hand smoke, asbestos and radon exposure</t>
  </si>
  <si>
    <t>Hearth Disease deaths per 100,000 people 1983-2009</t>
  </si>
  <si>
    <t>Local health care seen as good or excellent 1986-2010</t>
  </si>
  <si>
    <t>Show importance of hearth disease as one of the leading causes of death through the country</t>
  </si>
  <si>
    <t>Survey of satisfaction with health care</t>
  </si>
  <si>
    <t>Neighborhood organizations</t>
  </si>
  <si>
    <t>Satisfaction with public-safety services</t>
  </si>
  <si>
    <t>Can you name two council members</t>
  </si>
  <si>
    <t>Elected leadership rated high quality</t>
  </si>
  <si>
    <t>School board leadership rated high quality</t>
  </si>
  <si>
    <t>Voter turnout 1984-2010 (presidential, state, local)</t>
  </si>
  <si>
    <t>Voter turnout demonstrate a higher level of civic involvement</t>
  </si>
  <si>
    <t>Civic engagement</t>
  </si>
  <si>
    <t>Satisfaction with basic city services 2000-2010</t>
  </si>
  <si>
    <t>Public services</t>
  </si>
  <si>
    <t>Show quality of public services</t>
  </si>
  <si>
    <t>Racial diversity of elected officials 1984-2010</t>
  </si>
  <si>
    <t>Social diversity</t>
  </si>
  <si>
    <t>Show openess of political system expected to be a representative democracy</t>
  </si>
  <si>
    <t>Gender diversity of elected officials (female participation) 1984-2010</t>
  </si>
  <si>
    <t>Active neigborhood organizations as indicator of civic participation</t>
  </si>
  <si>
    <t>Community Organization and getting involved</t>
  </si>
  <si>
    <t>Capacity of community to face difficult issues</t>
  </si>
  <si>
    <t>Show the capacity of community members to participate effectively in local government</t>
  </si>
  <si>
    <t>Can you influence local government 2000-2010</t>
  </si>
  <si>
    <t>Keeping up with local government news 1992-2010</t>
  </si>
  <si>
    <t>Voter registration 1997-2010</t>
  </si>
  <si>
    <t>Information to enhance citizens participation in community's matters</t>
  </si>
  <si>
    <t>Show percentage of people who "frequently" get information about local government in local media</t>
  </si>
  <si>
    <t>Registered voters one of the first steps in civic participation</t>
  </si>
  <si>
    <t xml:space="preserve">Show registered voters as percentage of total population 18 and over </t>
  </si>
  <si>
    <t>Safety and trust in community services</t>
  </si>
  <si>
    <t>Proportion of survey respondents somewhat to very satisfied with effectiveness of public services</t>
  </si>
  <si>
    <t>Show the extent in which citizens know local elected officials making decisions on their behalf</t>
  </si>
  <si>
    <t>Effectiveness of Government</t>
  </si>
  <si>
    <t xml:space="preserve">Show percentage of people who responded "excellent" or "good" to a question about the quality of  local leadership </t>
  </si>
  <si>
    <t>Show percentage of people who responded "excellent" or "good" to a question about the quality of  the leadership of the school board</t>
  </si>
  <si>
    <t>Average weekday JTA bus ridership per 1,000</t>
  </si>
  <si>
    <t>Serious bicycle accidents per 100,000</t>
  </si>
  <si>
    <t>Average weekday miles of JTA bus service</t>
  </si>
  <si>
    <t>Motor vehicle accidents per 1,000 people</t>
  </si>
  <si>
    <t>JTA bus headways within 30/60 minutes</t>
  </si>
  <si>
    <t>Nonstop flights destinations as JIA</t>
  </si>
  <si>
    <t>Average available seat on airplane flights</t>
  </si>
  <si>
    <t>Juvenile drug/alchohol arrests per 1,000 youth</t>
  </si>
  <si>
    <t>Domestic violence crimes report</t>
  </si>
  <si>
    <t>Domestic violence-related homicides</t>
  </si>
  <si>
    <t>Violent deaths per 10,000 youth</t>
  </si>
  <si>
    <t>Total Jacksonville International Airport passengers (millions) 1991-2009</t>
  </si>
  <si>
    <t>Commute time of 25 minutes or less  1992-2010</t>
  </si>
  <si>
    <t>Driving and other transportation means as elements of quality of life</t>
  </si>
  <si>
    <t>Show times that people drive to get to work</t>
  </si>
  <si>
    <t>Show mass transportation use</t>
  </si>
  <si>
    <t>Show air transportation capacity</t>
  </si>
  <si>
    <t>Show risks of using bicycles as transportation means</t>
  </si>
  <si>
    <t>Show air transportation capacity and affordability</t>
  </si>
  <si>
    <t>Show effectiveness of mass transit as more miles means more availability of service options</t>
  </si>
  <si>
    <t>Show safety of driving</t>
  </si>
  <si>
    <t>Average weekday skyway (monorail) ridership</t>
  </si>
  <si>
    <t>Show responsiveness of transit system to rider's needs</t>
  </si>
  <si>
    <t>Show use of alternative transportation for downtown commuters</t>
  </si>
  <si>
    <t>People feel safe in their neighborhood 1986-2010</t>
  </si>
  <si>
    <t>Index crimes per 100,000 people 1983-2009</t>
  </si>
  <si>
    <t>People report being victims of a crime 1986-2010</t>
  </si>
  <si>
    <t>Provide and secure a safety environment</t>
  </si>
  <si>
    <t>Survey respondents that said that they feel safe walking alone at night in their neighborhoods</t>
  </si>
  <si>
    <t>Index crime rate per 100,000 people in the county</t>
  </si>
  <si>
    <t>Show survey respondents saying they've been robbed or victims of minor crimes in the last year</t>
  </si>
  <si>
    <t>juvenile delinquents per 1,000 youth 2000-2009</t>
  </si>
  <si>
    <t>Murder rate 1985-2009</t>
  </si>
  <si>
    <t>Show delinquents per 1000 youth ages 10-17</t>
  </si>
  <si>
    <t>Show murders per 100,000 people</t>
  </si>
  <si>
    <t>Show verified reports of child abuse pero 1000 children under 18</t>
  </si>
  <si>
    <t>Show response of police in minutes when life threatening exists</t>
  </si>
  <si>
    <t>Fire call response times under 4 minutes 1995-2009</t>
  </si>
  <si>
    <t>Rescue-call response times &lt; four minutes 1995-2009</t>
  </si>
  <si>
    <t>Police-call response times 2004-2009</t>
  </si>
  <si>
    <t>Child abuse reports per 1,000 children 1993-2009</t>
  </si>
  <si>
    <t>Show response of rescue services below 4 minutes</t>
  </si>
  <si>
    <t>Show response of fire dept. below 4 minutes</t>
  </si>
  <si>
    <t>Total arrests of juveniles age 10-17 for drug or alcohol charges</t>
  </si>
  <si>
    <t>Number of reports of domestic violence related crimes</t>
  </si>
  <si>
    <t>Number of homicides related to domestic violence</t>
  </si>
  <si>
    <t>Number of deaths of youth ages 10-19 who died as result of homicide, suicide, or accident, per 10,000 youth</t>
  </si>
  <si>
    <t>Reduction of environmental pollution</t>
  </si>
  <si>
    <t>Increase energy conservation</t>
  </si>
  <si>
    <t>total residential energy use</t>
  </si>
  <si>
    <t>total non-residential energy use</t>
  </si>
  <si>
    <t>Total kWh/year of renewable energy produced in NSIP area</t>
  </si>
  <si>
    <t>The Neighborhood Sustainability Indicators Project</t>
  </si>
  <si>
    <t>Lower neighborhood carbon footprint</t>
  </si>
  <si>
    <t>show increment in production of renewable energy</t>
  </si>
  <si>
    <t xml:space="preserve">Number of buildings that have implemented an environmental management plan and/or adopted a green scorecard system </t>
  </si>
  <si>
    <t>Percent of buildings with the highest rating of the green scorecard</t>
  </si>
  <si>
    <t>Show increment in environmental management of buildings</t>
  </si>
  <si>
    <t>Total reseindential potable water usage</t>
  </si>
  <si>
    <t>Number of reiversmart homes in the NSIP pilot area</t>
  </si>
  <si>
    <t>Show increase in water conservation</t>
  </si>
  <si>
    <t>Show water quality in streams</t>
  </si>
  <si>
    <t>Water conservation</t>
  </si>
  <si>
    <t>Annual load of fecal coliform</t>
  </si>
  <si>
    <t>Annual load of lead</t>
  </si>
  <si>
    <t>Annual load of Total suspend solids (TSS)</t>
  </si>
  <si>
    <t>Annual load of Biological Oxygen Demand (BOD)</t>
  </si>
  <si>
    <t>Annual load of phosphorus</t>
  </si>
  <si>
    <t>Reduction of stormwater</t>
  </si>
  <si>
    <t>Percent of land area under tree canopy</t>
  </si>
  <si>
    <t>Restore tree canopy</t>
  </si>
  <si>
    <t>Carbon sequested by trees in the community</t>
  </si>
  <si>
    <t>Show tree coverage on streets for beautification and carbon offsett</t>
  </si>
  <si>
    <t>Percent change in average week-day entries in shared van shuttle</t>
  </si>
  <si>
    <t>Percentage change in average monthly capital bikeshare ridership</t>
  </si>
  <si>
    <t>Show increment as positive step in reducing traffic</t>
  </si>
  <si>
    <t>Show increment as a step in reducing traffic, dependency on fossil fuels and less pollution</t>
  </si>
  <si>
    <t>Reduce traffic and pollution</t>
  </si>
  <si>
    <t>Increase mobility and pollution</t>
  </si>
  <si>
    <t>Number of certified green business</t>
  </si>
  <si>
    <t>Number of participants in NSIP activities</t>
  </si>
  <si>
    <t>Number of pilot NSIP activities</t>
  </si>
  <si>
    <t>Population by race</t>
  </si>
  <si>
    <t>Population by age</t>
  </si>
  <si>
    <t>Gender ratio</t>
  </si>
  <si>
    <t>Land uses</t>
  </si>
  <si>
    <t>Total land area in acres</t>
  </si>
  <si>
    <t xml:space="preserve">Built environment </t>
  </si>
  <si>
    <t>Total built structures (residential, non-residential)</t>
  </si>
  <si>
    <t>Transportation and mobility</t>
  </si>
  <si>
    <t>Walkability</t>
  </si>
  <si>
    <t xml:space="preserve">Tree cover </t>
  </si>
  <si>
    <t>Park and recreation access</t>
  </si>
  <si>
    <t>Water resources</t>
  </si>
  <si>
    <t>Impervious areas</t>
  </si>
  <si>
    <t>Acess to amenities</t>
  </si>
  <si>
    <t>Green DC Map to highlight environmental points of interest (solar panels, farmer's markets, local green roofs)</t>
  </si>
  <si>
    <t>No Category</t>
  </si>
  <si>
    <t>Indcators data source</t>
  </si>
  <si>
    <t>Non-category</t>
  </si>
  <si>
    <t>The Livable Tucson Vison Program</t>
  </si>
  <si>
    <t>Use of alternative means of travel</t>
  </si>
  <si>
    <t>Ratio of miles of quality pedestrian and bike paths and bus routes to total lane miles of roads</t>
  </si>
  <si>
    <t>Number of days you can see Rincon Peak from Tumamoc Hill (Air quality)</t>
  </si>
  <si>
    <t>To promote healthier life style</t>
  </si>
  <si>
    <t>To reduce pollution that affects human health</t>
  </si>
  <si>
    <t>Number of pedestrians in neighborhood</t>
  </si>
  <si>
    <t>Number of active, cohesive neighborhoods</t>
  </si>
  <si>
    <t xml:space="preserve">Participation rates in community meetings </t>
  </si>
  <si>
    <t xml:space="preserve">Percent of citizens rating local government as responsive </t>
  </si>
  <si>
    <t>Show neighborhood associations</t>
  </si>
  <si>
    <t>Number of pedestrians in neighborhoods</t>
  </si>
  <si>
    <t xml:space="preserve">Neighborhood crime rates </t>
  </si>
  <si>
    <t>Percent of people who feel safe in their neighborhood</t>
  </si>
  <si>
    <t>Safety of the community</t>
  </si>
  <si>
    <t>Volunteerism among youth</t>
  </si>
  <si>
    <t>Caring, safety families and youth opportunities</t>
  </si>
  <si>
    <t>Time spent with family</t>
  </si>
  <si>
    <t>Percentage of employees with health benefits</t>
  </si>
  <si>
    <t>Incidence of referrals to Child Protective Services</t>
  </si>
  <si>
    <t xml:space="preserve">Level of participation by parents in schools </t>
  </si>
  <si>
    <t>Level of participation by parents in schools</t>
  </si>
  <si>
    <t>Percentage of students going on to higher education or technical training</t>
  </si>
  <si>
    <t>Community satisfaction with public education</t>
  </si>
  <si>
    <t>Safety on streets, less traffic</t>
  </si>
  <si>
    <t>Better public education</t>
  </si>
  <si>
    <t>High School Drop Out Rate</t>
  </si>
  <si>
    <t>Percent of hiring from local job pool</t>
  </si>
  <si>
    <t>Attendance at libraries and museums</t>
  </si>
  <si>
    <t>Organization of growth</t>
  </si>
  <si>
    <t>Ratio of City building permits to total regional building permits</t>
  </si>
  <si>
    <t>Dollars invested in restoring and renovating inner-city buildings</t>
  </si>
  <si>
    <t>Ratio of protected natural desert to total developed land</t>
  </si>
  <si>
    <t>Percentage of residences located within half a mile of a market</t>
  </si>
  <si>
    <t>Ratio of urban open space to developed land</t>
  </si>
  <si>
    <t>Cleanliness of the community</t>
  </si>
  <si>
    <t xml:space="preserve">Ratio of miles of quality pedestrian and bike paths to total lane miles of roads </t>
  </si>
  <si>
    <t>Percentage of residences within half a mile of designated open space</t>
  </si>
  <si>
    <t>Green spaces and recreation areas</t>
  </si>
  <si>
    <t xml:space="preserve">Ratio of protected natural desert to total developed land </t>
  </si>
  <si>
    <t>Area of preserved or restored urban washes and wildlife corridors</t>
  </si>
  <si>
    <t>Population and diversity of key native wildlife species</t>
  </si>
  <si>
    <t xml:space="preserve">Miles of trails and bikeways in desert preserves in eastern Pima County </t>
  </si>
  <si>
    <t>Protected natural desert environment</t>
  </si>
  <si>
    <t xml:space="preserve">Percent of hiring from local job pool </t>
  </si>
  <si>
    <t>Homeownership rates</t>
  </si>
  <si>
    <t>Income needed to support basic needs</t>
  </si>
  <si>
    <t>Average Earnings in Tucson</t>
  </si>
  <si>
    <t>Level of the aquifer</t>
  </si>
  <si>
    <t>Citizen satisfaction with water quality</t>
  </si>
  <si>
    <t>Days that Tucson operated with no violations of federal clean air and water standards</t>
  </si>
  <si>
    <t>Clean air and quality of water</t>
  </si>
  <si>
    <t>People oriented neighborhoods</t>
  </si>
  <si>
    <t>Number of neighborhood projects and events</t>
  </si>
  <si>
    <t>Number of gathering places and people using them</t>
  </si>
  <si>
    <t>Number of historical sites</t>
  </si>
  <si>
    <t>Dollars invested to restore older or abandoned buildings</t>
  </si>
  <si>
    <t xml:space="preserve">Number of people visiting historic and cultural sites </t>
  </si>
  <si>
    <t>Tourism rates</t>
  </si>
  <si>
    <t>Respect for historical and cultural resources</t>
  </si>
  <si>
    <t>Percentage of residents who feel they have adequate job training opportunities</t>
  </si>
  <si>
    <t>Level of resources devoted to training</t>
  </si>
  <si>
    <t>Quality job training, linked to income in economic dimension</t>
  </si>
  <si>
    <t>Better paying jobs for higher quality of life and poverty reduction</t>
  </si>
  <si>
    <t>Per capita charitable giving</t>
  </si>
  <si>
    <t>Poverty reduction and equality of opportunities</t>
  </si>
  <si>
    <t>Engagement of community</t>
  </si>
  <si>
    <t>Percentage of major employers headquartered in Tucson</t>
  </si>
  <si>
    <t>Percentage of companies adding employees in the past year</t>
  </si>
  <si>
    <t>Duration of local businesses</t>
  </si>
  <si>
    <t>Strenghtening local businesses</t>
  </si>
  <si>
    <t>Per capita water consumption</t>
  </si>
  <si>
    <t xml:space="preserve">Recycling as a percentage of total waste </t>
  </si>
  <si>
    <t>Renewable energy as a percentage of total energy use in the region</t>
  </si>
  <si>
    <t>Efficient use of natural resources</t>
  </si>
  <si>
    <t>Linked to generation of income for the community</t>
  </si>
  <si>
    <t>Number of residents who come downtown for entertainment</t>
  </si>
  <si>
    <t>Number of downtown residents</t>
  </si>
  <si>
    <t xml:space="preserve">Sales taxes from downtown businesses compared to City-wide sales taxes </t>
  </si>
  <si>
    <t xml:space="preserve">Dollars invested in downtown restoration and new development projects </t>
  </si>
  <si>
    <t>Succesful downtown</t>
  </si>
  <si>
    <t>http://cms3.tucsonaz.gov/livable</t>
  </si>
  <si>
    <t>Social and Cultural</t>
  </si>
  <si>
    <t>Psychological</t>
  </si>
  <si>
    <t>The Chattanooga Climate Action Plan</t>
  </si>
  <si>
    <t>Tennessee Valley Authority (TVA) Energy Sources for 2007</t>
  </si>
  <si>
    <t>Alternative energy sources</t>
  </si>
  <si>
    <t>Energy conservation</t>
  </si>
  <si>
    <t>Use of solar photovoltai energy</t>
  </si>
  <si>
    <t>Purchased green electricity (by sector)</t>
  </si>
  <si>
    <t>Green House reduction targets</t>
  </si>
  <si>
    <t>CHATTANOOGA’S CARBON FOOTPRINT (Metrics Tons of CO2)</t>
  </si>
  <si>
    <t>GHG Community Emissions</t>
  </si>
  <si>
    <t>GHG Government Emissions</t>
  </si>
  <si>
    <t>CHATTANOOGA’S CARBON FOOTPRINT  Map</t>
  </si>
  <si>
    <t>Reduce carbon emissions</t>
  </si>
  <si>
    <t>Show savings in energy auditing on all existing city buildings</t>
  </si>
  <si>
    <t>Reduce green house gasses emissions</t>
  </si>
  <si>
    <t>Foster of Sustainable Industry</t>
  </si>
  <si>
    <t>Engage the community in smart growth decision
making</t>
  </si>
  <si>
    <t>Determine the best areas for growth and conservation</t>
  </si>
  <si>
    <t>Increase infill in already developed communities
and where infrastructure is well established</t>
  </si>
  <si>
    <t>Review and evaluate the zoning codes and subdivision
regulations to encourage projects that incorporate smart growth features</t>
  </si>
  <si>
    <t>Increase the supply of affordable, workforce housing
near jobs</t>
  </si>
  <si>
    <t>Continue to encourage the reuse of Brownfields</t>
  </si>
  <si>
    <t>Strengthen the local FOOD AND AGRICULTURE
infrastructure</t>
  </si>
  <si>
    <t>Reduce sprawl by recognizing the environmental implications of the BUILT ENVIRONMENT and promoting SMART GROWTH practices</t>
  </si>
  <si>
    <t>Promote local growers and farmers markets</t>
  </si>
  <si>
    <t>Promote the use of fresh, locally-procured foods and
educate citizens about the health benefits</t>
  </si>
  <si>
    <t>Increase the number of community farms and accommodate low intensity farming in the city and surrounding residential areas</t>
  </si>
  <si>
    <t>Daily vehicle miles traveled (VMT) 2005-2007 by county</t>
  </si>
  <si>
    <t>Decrease overall community Vehicle Miles Traveled</t>
  </si>
  <si>
    <t>Promote and develop alternative transportation
and the related infrastructure</t>
  </si>
  <si>
    <t>Continue to develop pedestrian and bicycle
facilities as a viable means of transportation</t>
  </si>
  <si>
    <t>Support CARTA’s (public transportation) operations through diverse funding from public and private sources</t>
  </si>
  <si>
    <t>ALTERNATIVE VEHICLES</t>
  </si>
  <si>
    <t>PEDESTRIAN-FRIENDLY NEIGHBORHOODS</t>
  </si>
  <si>
    <t>ALTERNATIVE TRANSPORTATION OPTIONS TO DECREASE VMT</t>
  </si>
  <si>
    <t>GHG Emissions reduction and savings in energy</t>
  </si>
  <si>
    <t>Air Quality</t>
  </si>
  <si>
    <t>Protect native wildlife and plant species</t>
  </si>
  <si>
    <t>Initiate an urban ecosystems analysis</t>
  </si>
  <si>
    <t>Expand the network of effective GREEN
INFRASTRUCTURE throughout the city and the region.</t>
  </si>
  <si>
    <t>Protection of biodiversty</t>
  </si>
  <si>
    <t>Serving several purposes, from conservation to recreation</t>
  </si>
  <si>
    <t>Green Infraestructure available</t>
  </si>
  <si>
    <t>Expand and maintain healthy URBAN and
REGIONAL FORESTS.</t>
  </si>
  <si>
    <t>Improve current WATER QUALITY and protect
WATER QUANTITY.</t>
  </si>
  <si>
    <t>Impaired streams map</t>
  </si>
  <si>
    <t>Increase and stress the importance of BUSINESS
PARTICIPATION in Sustainability</t>
  </si>
  <si>
    <t>Increase and stress the importance of
COMMUNITY AWARENESS and PARTICIPATION in Sustainability</t>
  </si>
  <si>
    <t>Set the standard and provide leadership in
sustainable GOVERNMENT POLICY and PURCHASING programs</t>
  </si>
  <si>
    <t>Stress the importance of dynamic environmental
education in SCHOOLS</t>
  </si>
  <si>
    <t>Sustainable Community Roundtable</t>
  </si>
  <si>
    <t>Olympia, Washington 2006</t>
  </si>
  <si>
    <t>Population Growth</t>
  </si>
  <si>
    <t>Capacity to support population in the future, prevent urbanization</t>
  </si>
  <si>
    <t>Show areas in which natural resources are preserved</t>
  </si>
  <si>
    <t>Open Space</t>
  </si>
  <si>
    <t>Juvenile Violent Crime: Will Downward Trend Continue?</t>
  </si>
  <si>
    <t>CO2 Emissions Level from Transportation</t>
  </si>
  <si>
    <t>Not only generates pollution but also consumes large quantities of energy</t>
  </si>
  <si>
    <t>Water Consumption</t>
  </si>
  <si>
    <t>Per Capita Energy Consumption</t>
  </si>
  <si>
    <t>Waste and Recycling</t>
  </si>
  <si>
    <t>Voter Participation</t>
  </si>
  <si>
    <t>Rental Housing Cost</t>
  </si>
  <si>
    <t>Affordable housing and adequate income</t>
  </si>
  <si>
    <t>Drop-Out Rate grades 9-12</t>
  </si>
  <si>
    <t>Students Receiving School Lunch Support (Increasing)</t>
  </si>
  <si>
    <t>Cancer and Hearth deseases deaths</t>
  </si>
  <si>
    <t>Related to poverty levels</t>
  </si>
  <si>
    <t>Olympia's Farmer's Market Food Sales (2000-2010)</t>
  </si>
  <si>
    <t>Strenghtening local economy</t>
  </si>
  <si>
    <t>Health of the community</t>
  </si>
  <si>
    <t>Education attainment and success in work force</t>
  </si>
  <si>
    <t>Sustainable City Plan</t>
  </si>
  <si>
    <t>City of Santa Monica 2006</t>
  </si>
  <si>
    <t>Amount landfilled</t>
  </si>
  <si>
    <t>Amount diverted (recycled, composted, etc) from landfill</t>
  </si>
  <si>
    <t>Solid Waste generation</t>
  </si>
  <si>
    <t>Total citywide water use (also report per capita and by sector)</t>
  </si>
  <si>
    <t>Percent local vs. imported</t>
  </si>
  <si>
    <t>Potable vs. non-potablel</t>
  </si>
  <si>
    <t>Water management</t>
  </si>
  <si>
    <t xml:space="preserve">Total citywide waste generation (also report per
capita and by sector) </t>
  </si>
  <si>
    <t>Energy Use: Total citywide use (also report per capita and by sector)</t>
  </si>
  <si>
    <t>GHG emission reduction strategy</t>
  </si>
  <si>
    <t>Total renewable energy use (also report
by sector)</t>
  </si>
  <si>
    <t>Total energy use from clean distributed
generation sources in SM (also report by
sector)</t>
  </si>
  <si>
    <t>Total citywide GHG emissions (also report per
capita, by source and by sector)</t>
  </si>
  <si>
    <t>Ecological Footprint for Santa Monica</t>
  </si>
  <si>
    <t>Indicator of Sustainable Procurement</t>
  </si>
  <si>
    <t>GHG emission reduction strategy and energy savings</t>
  </si>
  <si>
    <t>Total number of LEED™ certified buildings in Santa Monica as a percent of new construction</t>
  </si>
  <si>
    <t>The City should take a leadership role in encouraging sustainable Procurement,
extended producer responsibility and should explore innovative strategies to become a
zero waste city</t>
  </si>
  <si>
    <t>Number of days Santa Monica beaches are posted with health warnings or closed</t>
  </si>
  <si>
    <t>Environmental and public health</t>
  </si>
  <si>
    <t>Total citywide Waste WATER generation (also report per capita, and by sector)</t>
  </si>
  <si>
    <t>Vehicle Miles Traveled: Total and Local vs. drive-through</t>
  </si>
  <si>
    <t>Percent and demographic profile of Santa Monica residents who live within a ½ mile radius of significant emissions sources (Air quality)</t>
  </si>
  <si>
    <t>Total volume of household hazardous waste
(HHW) collected from Santa Monica residents</t>
  </si>
  <si>
    <t>Number and Percent of Santa Monica house
holds using the City’s HHW collection facility</t>
  </si>
  <si>
    <t>Cumulative number and percent of Santa
Monica households using the City’s HHW
collection facility since 2000</t>
  </si>
  <si>
    <t>Volume and toxicity of hazardous material
(including POP &amp; PBT containing materials)
purchased by the City</t>
  </si>
  <si>
    <t>Total volume of TACs emitted in SM annually</t>
  </si>
  <si>
    <t>Toxic Air Contaminant (TAC) Releases: Number of facilities in SM permitted to release TACs</t>
  </si>
  <si>
    <t>Urban Runoff Reduction
Percent of permeable land area in the City</t>
  </si>
  <si>
    <t>Fresh, Local, Organic Produce
Percent of fresh, locally-produced, organic produce that is served at City facilities and other Santa Monica institutions (including hospitals, schools, Santa Monica College, and City-sponsored food programs)</t>
  </si>
  <si>
    <t>Organic Produce – Farmers Markets
Total annual produce sales at Santa Monica farmers’ markets</t>
  </si>
  <si>
    <t>Percent of Santa Monica restaurants that purchase ingredients at Santa Monica farmers’ markets</t>
  </si>
  <si>
    <t>Percent of Santa Monica residents who report that vegetable-based protein is the primary protein source for at least half of their meals</t>
  </si>
  <si>
    <t>Increase consumption of fresh, locally produced, organic produce to promote public health and to minimize resource consumption and negative environmental impacts</t>
  </si>
  <si>
    <t>Ensure that no one geographic or socioeconomic group in the City is being unfairly impacted by environmental pollution</t>
  </si>
  <si>
    <t>Average vehicle ridership (AVR) of Santa
Monica businesses with more than
50 employees)</t>
  </si>
  <si>
    <t>Transportation: Number of trips by type, citywide</t>
  </si>
  <si>
    <t>Percent of residents who have intentionally not used their car but have instead used a sustainable mode of transportation in the past month</t>
  </si>
  <si>
    <t>Percent of residents who perceive that the available sustainable modes of transportation in Santa Monica meet their needs</t>
  </si>
  <si>
    <t>Total miles of bike paths in Santa Monica</t>
  </si>
  <si>
    <t>Bicycle Lanes and Paths: Percent of total miles of city arterial streets with bike lanes</t>
  </si>
  <si>
    <t>Average number of vehicles per person of
driving age in Santa Monica (total number of vehicles per person,  percent of total that are qualified low
emission / alternative fuel vehicles)</t>
  </si>
  <si>
    <t xml:space="preserve"> Annual ridership on MTA routes originating in Santa Monica</t>
  </si>
  <si>
    <t>Percent of residents who have ridden the Tide shuttle in the past year</t>
  </si>
  <si>
    <t xml:space="preserve">Percent of residents who have ridden the BBB in the past year </t>
  </si>
  <si>
    <t>Annual Bus Ridership on Santa Monica Big Blue Bus (BBB)</t>
  </si>
  <si>
    <t>Alternative transportation means to eliminate pollution and prevent health hazzards</t>
  </si>
  <si>
    <t>Percent of the City’s non-emergency fleet
vehicles using alternative fuels (Public works vehicles, BBB vehicles, Non emergency police and fire vehicles)</t>
  </si>
  <si>
    <t>Energy conservation, alternative sources of energy</t>
  </si>
  <si>
    <t>Number of signalized intersections with unacceptable motor vehicle congestion during peak hours</t>
  </si>
  <si>
    <t>Level of service (LOS) for sustainable modes
of transportation at impacted intersections</t>
  </si>
  <si>
    <t>Locally classified streets that exceed City
thresholds for traffic levels</t>
  </si>
  <si>
    <t>Number of bicycle and pedestrian collisions involving motor vehicles</t>
  </si>
  <si>
    <t>Pedestrian and Bicycle Safety</t>
  </si>
  <si>
    <t>Average emergency response times for public safety vehicles (Police, Fire)</t>
  </si>
  <si>
    <t>Traffic safety</t>
  </si>
  <si>
    <t>Nurture a diverse, stable, local economy that supports basic needs of all segments of the community</t>
  </si>
  <si>
    <t>Economic Diversity: Percent of total economic activity/output by business sector (expressed as a percent of total wages)</t>
  </si>
  <si>
    <t>Business Reinvestment in the Community
(indicator developed in 2007)</t>
  </si>
  <si>
    <t xml:space="preserve">Ratio of the number of jobs in Santa Monica
to the amount of housing </t>
  </si>
  <si>
    <t>Percent of Santa Monica residents employed
in Santa Monica</t>
  </si>
  <si>
    <t>Santa Monica household incomes in relation to Santa Monica cost of living index (SMCOLI)</t>
  </si>
  <si>
    <t>Number of net new jobs created in Santa Monica that pay greater than or equal to the SMCOLI as a percent of total new jobs created</t>
  </si>
  <si>
    <t>Percent of Santa Monica households earning
less than $25,000/year</t>
  </si>
  <si>
    <t>Percent of households earning more than
$100,000/year</t>
  </si>
  <si>
    <t>Income disparity</t>
  </si>
  <si>
    <t>Ratio of energy use to total economic activity
by business sector</t>
  </si>
  <si>
    <t>Ratio of total water use to total economic
activity by business sector</t>
  </si>
  <si>
    <t>Resource Efficiency of Local Businesses</t>
  </si>
  <si>
    <t>Percent of City employees who live in SM</t>
  </si>
  <si>
    <t>Distance City employees travel to work</t>
  </si>
  <si>
    <t>Number of acres of public open space by type (including beaches, parks, public gathering places, gardens, and other public lands utilized as open space</t>
  </si>
  <si>
    <t>diverse in uses and opportunities and includes natural function/wildlife habitat as well as passive and active recreation</t>
  </si>
  <si>
    <t>Percent of open space that is permeable</t>
  </si>
  <si>
    <t>Percent of tree canopy coverage by
neighborhood</t>
  </si>
  <si>
    <t>Percent of newly planted and total trees that
meet defined sustainability criteria*</t>
  </si>
  <si>
    <t>Percent of households and population within ¼ and ½ mile of a park by neighborhood</t>
  </si>
  <si>
    <t>Recreation accesibility</t>
  </si>
  <si>
    <t>Land Use and Development
Percent of residential, mixed-use projects that are within ¼ mile of transit nodes and are otherwise consistent with Sustainable City Program goals</t>
  </si>
  <si>
    <t>recognize that they share the local ecosystem with other living things that 
warrant respect and responsible stewardship</t>
  </si>
  <si>
    <t>Regionally Appropriate Vegetation
Percent of new or replaced, non-turf, public landscaped area and non-recreational turf area planted with  regionally appropriate plants</t>
  </si>
  <si>
    <t>Land use and development (organization of growth)</t>
  </si>
  <si>
    <t>Availability of Affordable Housing
Percent of all existing and new housing in Santa Monica affordable to very low, low, moderate, and upper income households</t>
  </si>
  <si>
    <t>Distribution of Affordable Housing
Distribution of low income housing by
neighborhood</t>
  </si>
  <si>
    <t>Affordable Housing for
Special Needs Groups
Number of new or rehabilitated affordable
housing units for families, seniors, the disabled and other special needs groups as a percentage of all new or rehabilitated affordable
housing development</t>
  </si>
  <si>
    <t>Production of “Green” Housing
Percent of new and substantially-rehabilitated housing that complies with Green Building Ordinance #1995 as a percentage of the total new and rehabilitated housing</t>
  </si>
  <si>
    <t>Voter Participation
Percent of registered Santa Monica voters who vote in scheduled elections. Compare to voter participation rates at the regional and national levels.</t>
  </si>
  <si>
    <t>Participation in Civic Affairs
Percent of Santa Monica residents who have attended a city-sponsored meeting of any kind in the past year, including City Council meetings, City Commission meetings, or special-topic workshops</t>
  </si>
  <si>
    <t>Percent of Santa Monica residents volunteering and total hours volunteered in selected City funded public benefit programs</t>
  </si>
  <si>
    <t>Percent of Santa Monica residents who attend community events such as the Santa Monica Festival, a summer concert at the Pier, an event at Virginia Avenue Park, a neighborhood block party, a weekly farmers’ market</t>
  </si>
  <si>
    <t>Percent of Santa Monica residents who feel that they have the opportunity to voice their concerns in the city on major community decisions that affect their lives</t>
  </si>
  <si>
    <t>Percent of Santa Monica residents that are active members in recognized neighborhood organizations (by neighborhood)</t>
  </si>
  <si>
    <t>Percent of Santa Monica residents who are aware of the Ecological Footprint for Santa Monica and understand their contribution to it</t>
  </si>
  <si>
    <t>Percent of Santa Monica residents who have an understanding of how each Sustainable City goal area is a component of a sustainable community and the extent to which this affects their decisions</t>
  </si>
  <si>
    <t>Basic Needs – Economic Opportunity
Percent of Santa Monica residents who work more than 40 hours per week in order to meet their basic needs</t>
  </si>
  <si>
    <t>Basic Needs – Public Safety
Crime rate per capita – report by neighborhood/reporting district, and by type (property, violent, hate)</t>
  </si>
  <si>
    <t>Residents’ Perception of Safety
Percent of residents who feel that Santa Monica is a safe place to live and work</t>
  </si>
  <si>
    <t>Incidents of Abuse
• Number of incidents of abuse (domestic,
child, and elder abuse)
• Percent of cases prosecuted</t>
  </si>
  <si>
    <t>Incidents of Discrimination
• Number of reports regarding employment
and housing discrimination
• Number of cases prosecuted</t>
  </si>
  <si>
    <t>Civic participation</t>
  </si>
  <si>
    <t>Ability to Meet Basic Needs
Percent of residents who perceive that needs are not being met for: Individual and family counseling, Emergency food,  clothing, shelter; Employment services and job training;  Recreation and services for youth; Health care; Substance abuse treatment / prevention; Affordable housing; Seniors and people with disabilities; Transportation and mobility</t>
  </si>
  <si>
    <t>Empowerment: Women, minorities and people with disabilities in leadership positions in business, local government, non-profit organizations</t>
  </si>
  <si>
    <t>Basic Needs – Shelter
• Number of homeless living in Santa Monica
• Percent of Santa Monica homeless population served by the city shelter that transition to permanent housing</t>
  </si>
  <si>
    <t>Basic Needs – Health Care
• Percent of residents with health insurance
• Capacity of local health service providers to meet the basic health care needs of Santa Monica residents</t>
  </si>
  <si>
    <t>Education/Youth: SMMUSD student drop-out rates; SMMUSD student suspension rates; SMMUSD student substance abuse rates; Percent of SMMUSD students who feel
safe at school; Percent of SMMUSD students that enroll in
college or university; SMMUSD students enrolled in advanced
placement courses and percent that receive passing grades</t>
  </si>
  <si>
    <t>Human dignity</t>
  </si>
  <si>
    <t>Production of “Livable” Housing: Distribution of low income housing by: Number of new housing units in
non-residential zone districts as a percentage of the total new housing</t>
  </si>
  <si>
    <t>Percent of new units within ¼ mile of: transit stop; open space; grocery store</t>
  </si>
  <si>
    <t>A Great Reckoning:
Healing a Growing Divide</t>
  </si>
  <si>
    <t>www.bostonindicators.com</t>
  </si>
  <si>
    <t xml:space="preserve">Economic Diversification </t>
  </si>
  <si>
    <t xml:space="preserve">Employment in Rural Oregon </t>
  </si>
  <si>
    <t xml:space="preserve">Trade Outside of Oregon </t>
  </si>
  <si>
    <t xml:space="preserve">New Employers </t>
  </si>
  <si>
    <t xml:space="preserve">Professional Services </t>
  </si>
  <si>
    <t xml:space="preserve">Venture Capital </t>
  </si>
  <si>
    <t xml:space="preserve">Workers Above 150% Poverty </t>
  </si>
  <si>
    <t xml:space="preserve">Export Stability </t>
  </si>
  <si>
    <t xml:space="preserve">Foreign Language Skills </t>
  </si>
  <si>
    <t xml:space="preserve">Ready To Learn </t>
  </si>
  <si>
    <t xml:space="preserve">Certificate of Initial Mastery </t>
  </si>
  <si>
    <t xml:space="preserve">High School Dropout Rate </t>
  </si>
  <si>
    <t xml:space="preserve">High School Completion, 25+ </t>
  </si>
  <si>
    <t xml:space="preserve">Some College Completion </t>
  </si>
  <si>
    <t xml:space="preserve">Postsecondary Credentials </t>
  </si>
  <si>
    <t xml:space="preserve">Labor Force Skills Training </t>
  </si>
  <si>
    <t xml:space="preserve">Volunteering </t>
  </si>
  <si>
    <t xml:space="preserve">Feeling of Community </t>
  </si>
  <si>
    <t xml:space="preserve">Understanding the Tax System </t>
  </si>
  <si>
    <t xml:space="preserve">Taxes &amp; Charges (% of Personal Income) </t>
  </si>
  <si>
    <t xml:space="preserve">Public Management Quality </t>
  </si>
  <si>
    <t xml:space="preserve">Bond Rating </t>
  </si>
  <si>
    <t xml:space="preserve">Arts Participation </t>
  </si>
  <si>
    <t xml:space="preserve">Public Library Service </t>
  </si>
  <si>
    <t xml:space="preserve">Teen Pregnancy </t>
  </si>
  <si>
    <t xml:space="preserve">Prenatal Care </t>
  </si>
  <si>
    <t xml:space="preserve">Infant Mortality </t>
  </si>
  <si>
    <t xml:space="preserve">Immunizations </t>
  </si>
  <si>
    <t xml:space="preserve">Adult Non-Smokers </t>
  </si>
  <si>
    <t xml:space="preserve">Preventable Deaths </t>
  </si>
  <si>
    <t xml:space="preserve">Perceived Health Status </t>
  </si>
  <si>
    <t xml:space="preserve">Affordable Child Care </t>
  </si>
  <si>
    <t xml:space="preserve">Available Child Care </t>
  </si>
  <si>
    <t xml:space="preserve">Elder Abuse </t>
  </si>
  <si>
    <t xml:space="preserve">Health Insurance </t>
  </si>
  <si>
    <t xml:space="preserve">Homelessness </t>
  </si>
  <si>
    <t xml:space="preserve">Child Support Payments </t>
  </si>
  <si>
    <t xml:space="preserve">Independent Seniors </t>
  </si>
  <si>
    <t xml:space="preserve">Working Disabled </t>
  </si>
  <si>
    <t>Students Carrying Weapons</t>
  </si>
  <si>
    <t>Adult Recidivism</t>
  </si>
  <si>
    <t>Juvenile Recidivism</t>
  </si>
  <si>
    <t xml:space="preserve">Commuting </t>
  </si>
  <si>
    <t xml:space="preserve">Vehicle Miles Traveled </t>
  </si>
  <si>
    <t xml:space="preserve">Home Ownership </t>
  </si>
  <si>
    <t xml:space="preserve">Carbon Dioxide Emissions </t>
  </si>
  <si>
    <t xml:space="preserve">Forest Land </t>
  </si>
  <si>
    <t xml:space="preserve">Municipal Solid Waste </t>
  </si>
  <si>
    <t xml:space="preserve">Invasive Species </t>
  </si>
  <si>
    <t xml:space="preserve">State Park Acreage </t>
  </si>
  <si>
    <t>Air quality protection</t>
  </si>
  <si>
    <t xml:space="preserve">Net Job Growth Total, Urban, Rural </t>
  </si>
  <si>
    <t>Research &amp; Development, Industry , Academia</t>
  </si>
  <si>
    <t>Cost of Doing Business, Overall , Labor, Energy, Taxes &amp; Charges</t>
  </si>
  <si>
    <t>On-Time Permits, Air Contaminants  and Wastewater</t>
  </si>
  <si>
    <t>Per Capita Income, Overall, Metro, Non-Metro</t>
  </si>
  <si>
    <t>Pay Per Worker, Overall, urban, rural</t>
  </si>
  <si>
    <t>Income Disparity, Ratio Top to Bottom 5th, National Rank</t>
  </si>
  <si>
    <t>Unemployment, Annual Rate and as Percent of US</t>
  </si>
  <si>
    <t xml:space="preserve">Third-Grade Reading, Math </t>
  </si>
  <si>
    <t>Eighth-Grade Reading, Math</t>
  </si>
  <si>
    <t>College Completion, Bachelor’s, Advanced</t>
  </si>
  <si>
    <t>Adult Literacy, Overall, Prose, Document, Quantitative</t>
  </si>
  <si>
    <t>Computer Usage  and Internet Usage</t>
  </si>
  <si>
    <t xml:space="preserve">Voting - Presidential Elections, % Turnout, National Rank </t>
  </si>
  <si>
    <t xml:space="preserve">HIV Diagnosis, # of New Infections, Rate per 100,000 </t>
  </si>
  <si>
    <t>Positive Youth Development, 8th Graders, 11th Graderes</t>
  </si>
  <si>
    <t>Eighth-Grade Substance Abuse, Alcohol, Drugs, Cigarettes</t>
  </si>
  <si>
    <t>Child Abuse, Substantiated Abuse or Neglect, in Threat of Harm</t>
  </si>
  <si>
    <t>Abstinence During Pregnancy, Alcohol, Tobacco</t>
  </si>
  <si>
    <t xml:space="preserve">Poverty, 0 - 17, 18-64 Year Olds, 65 and older </t>
  </si>
  <si>
    <t>Hunger, Food Insecurity and Food Insecurity with Hunger</t>
  </si>
  <si>
    <t>In Poverty w/Physical Disabilities, ages 21-64, 5-20, 65+ &amp; In Poverty w/Cognitive Disabilities, ages 21-64 , 5-20, 65+</t>
  </si>
  <si>
    <t>Juvenile Arrests, Personal Crimes and Property Crimes</t>
  </si>
  <si>
    <t>Overall Crime, Person Crimes, Property Crimes and Behavioral Crimes</t>
  </si>
  <si>
    <t>Emergency Preparedness, Geologic Hazards, and All Types of Hazards</t>
  </si>
  <si>
    <t>Traffic Congestion, Portland Area, Other Areas (Salem/Eugene)</t>
  </si>
  <si>
    <t>Drinking Water, Pop. Served Adequately  and Systems Meeting Standards</t>
  </si>
  <si>
    <t>Road and Bridge Condition, State Roads, State Bridges, Local Bridges</t>
  </si>
  <si>
    <t>Affordable Housing, Renters, Homeowners</t>
  </si>
  <si>
    <t>Air Qlty - National Standards, Sensitive Groups  (elderly, children and those with respiratory challenges) and All Groups</t>
  </si>
  <si>
    <t>Air Quality - New Science, Cancer &amp; New Science, Respiratory</t>
  </si>
  <si>
    <t>Wetlands, Freshwater  and Estuarine</t>
  </si>
  <si>
    <t>Stream Water Quality, Increasing Trend / Decreasing Trend / Good or Excellent</t>
  </si>
  <si>
    <t>Minimum Stream Flow Rights, 9+ months/year  / 12 months/year</t>
  </si>
  <si>
    <t>Agricultural Lands, Overall, Cropland, Other Ag Land</t>
  </si>
  <si>
    <t>Timber Harvest, Public Lands  and Private Lands</t>
  </si>
  <si>
    <t>Hazardous Substance Cleanup, Overall, Non-Tank Sites, Regulated Tanks, Heating Oil Tanks</t>
  </si>
  <si>
    <t>Freshwater Species, Salmonids, Other Fish, Other Organisms</t>
  </si>
  <si>
    <t>Marine Species, Fish, Shellfish, Other (mammals only)</t>
  </si>
  <si>
    <t>Terrestrial Species, Vertebrates , Invertebrates, Plants</t>
  </si>
  <si>
    <t>Natural Habitats, Overall, forests, shrublands, grasslands, wetland/riparian areas</t>
  </si>
  <si>
    <t>quality jobs for all Oregonians</t>
  </si>
  <si>
    <t>Gauge development of a world-class workforce</t>
  </si>
  <si>
    <t>Engaged and caring communities</t>
  </si>
  <si>
    <t>Social support overall</t>
  </si>
  <si>
    <t>Built environment</t>
  </si>
  <si>
    <t>Healthy environment contributes to better quality of life</t>
  </si>
  <si>
    <t>Clear Healthy Air, Every Day</t>
  </si>
  <si>
    <t>A Regional Environmental Ethic</t>
  </si>
  <si>
    <t>Efficient, Equitable Land Use</t>
  </si>
  <si>
    <t>Clean Water</t>
  </si>
  <si>
    <t>Epa Air Quality Index And The Ozone Standard</t>
  </si>
  <si>
    <t>An Ecological Balance For Native Species</t>
  </si>
  <si>
    <t>100 Percent Clean, Renewable Energy Use</t>
  </si>
  <si>
    <t>Land Consumption</t>
  </si>
  <si>
    <t>Reduction In Toxic Chemical Production, Use, And Emissions</t>
  </si>
  <si>
    <t>Toxic Emissions</t>
  </si>
  <si>
    <t>Efficient Lifestyles, Sustainable Levels Of Consumption</t>
  </si>
  <si>
    <t>Waste &amp; Recycling</t>
  </si>
  <si>
    <t>Water Quality Index For Streams</t>
  </si>
  <si>
    <t>Water Quality</t>
  </si>
  <si>
    <r>
      <t>E</t>
    </r>
    <r>
      <rPr>
        <sz val="9"/>
        <color theme="1"/>
        <rFont val="Calibri"/>
        <family val="2"/>
        <scheme val="minor"/>
      </rPr>
      <t xml:space="preserve">lectrical </t>
    </r>
    <r>
      <rPr>
        <sz val="13"/>
        <color theme="1"/>
        <rFont val="Calibri"/>
        <family val="2"/>
        <scheme val="minor"/>
      </rPr>
      <t>E</t>
    </r>
    <r>
      <rPr>
        <sz val="9"/>
        <color theme="1"/>
        <rFont val="Calibri"/>
        <family val="2"/>
        <scheme val="minor"/>
      </rPr>
      <t xml:space="preserve">nergy </t>
    </r>
    <r>
      <rPr>
        <sz val="13"/>
        <color theme="1"/>
        <rFont val="Calibri"/>
        <family val="2"/>
        <scheme val="minor"/>
      </rPr>
      <t>U</t>
    </r>
    <r>
      <rPr>
        <sz val="9"/>
        <color theme="1"/>
        <rFont val="Calibri"/>
        <family val="2"/>
        <scheme val="minor"/>
      </rPr>
      <t xml:space="preserve">se: </t>
    </r>
    <r>
      <rPr>
        <i/>
        <sz val="9"/>
        <color theme="1"/>
        <rFont val="Calibri"/>
        <family val="2"/>
        <scheme val="minor"/>
      </rPr>
      <t>Energy Consumption - Kwh/Capita</t>
    </r>
  </si>
  <si>
    <t>Random Phone Survey Of Adult Residents’ Environmental Knowledge, Attitude, And Behavior</t>
  </si>
  <si>
    <r>
      <t>L</t>
    </r>
    <r>
      <rPr>
        <sz val="9"/>
        <color theme="1"/>
        <rFont val="Calibri"/>
        <family val="2"/>
        <scheme val="minor"/>
      </rPr>
      <t xml:space="preserve">and </t>
    </r>
    <r>
      <rPr>
        <sz val="13"/>
        <color theme="1"/>
        <rFont val="Calibri"/>
        <family val="2"/>
        <scheme val="minor"/>
      </rPr>
      <t>C</t>
    </r>
    <r>
      <rPr>
        <sz val="9"/>
        <color theme="1"/>
        <rFont val="Calibri"/>
        <family val="2"/>
        <scheme val="minor"/>
      </rPr>
      <t xml:space="preserve">onsumption: </t>
    </r>
    <r>
      <rPr>
        <i/>
        <sz val="9"/>
        <color theme="1"/>
        <rFont val="Calibri"/>
        <family val="2"/>
        <scheme val="minor"/>
      </rPr>
      <t>Acres Of Developed Land 1982 Vs. 1997 (Southwestern Pa)</t>
    </r>
  </si>
  <si>
    <t>Toxic Emissions By Type, Medium (Air, Water, Land) To Which It Is Discharged, Major Sources.</t>
  </si>
  <si>
    <r>
      <t>M</t>
    </r>
    <r>
      <rPr>
        <sz val="9"/>
        <color theme="1"/>
        <rFont val="Calibri"/>
        <family val="2"/>
        <scheme val="minor"/>
      </rPr>
      <t xml:space="preserve">unicipal </t>
    </r>
    <r>
      <rPr>
        <sz val="13"/>
        <color theme="1"/>
        <rFont val="Calibri"/>
        <family val="2"/>
        <scheme val="minor"/>
      </rPr>
      <t>W</t>
    </r>
    <r>
      <rPr>
        <sz val="9"/>
        <color theme="1"/>
        <rFont val="Calibri"/>
        <family val="2"/>
        <scheme val="minor"/>
      </rPr>
      <t xml:space="preserve">aste </t>
    </r>
    <r>
      <rPr>
        <sz val="13"/>
        <color theme="1"/>
        <rFont val="Calibri"/>
        <family val="2"/>
        <scheme val="minor"/>
      </rPr>
      <t>R</t>
    </r>
    <r>
      <rPr>
        <sz val="9"/>
        <color theme="1"/>
        <rFont val="Calibri"/>
        <family val="2"/>
        <scheme val="minor"/>
      </rPr>
      <t xml:space="preserve">ecycled </t>
    </r>
    <r>
      <rPr>
        <sz val="13"/>
        <color theme="1"/>
        <rFont val="Calibri"/>
        <family val="2"/>
        <scheme val="minor"/>
      </rPr>
      <t>&amp; D</t>
    </r>
    <r>
      <rPr>
        <sz val="9"/>
        <color theme="1"/>
        <rFont val="Calibri"/>
        <family val="2"/>
        <scheme val="minor"/>
      </rPr>
      <t xml:space="preserve">isposed: </t>
    </r>
    <r>
      <rPr>
        <i/>
        <sz val="9"/>
        <color theme="1"/>
        <rFont val="Calibri"/>
        <family val="2"/>
        <scheme val="minor"/>
      </rPr>
      <t>Southwestern Pennsylvania, Six-County Region</t>
    </r>
  </si>
  <si>
    <t>Air Quality for community's health purposes</t>
  </si>
  <si>
    <t>Energy Use, reduce fossil fuels dependency and generation of GHG</t>
  </si>
  <si>
    <t>Ecosystem Health connected to human wellbeing and health</t>
  </si>
  <si>
    <t>Environmental Ethic connected to sound environmental stewardship</t>
  </si>
  <si>
    <t>The Difference Between Cost Of Basic Needs And Annual Incomes</t>
  </si>
  <si>
    <t>Affordability For A Basic, Decent Lifestyle For All</t>
  </si>
  <si>
    <t>Cost Of Living</t>
  </si>
  <si>
    <t>Good And Affordable Housing For All</t>
  </si>
  <si>
    <t>Housing</t>
  </si>
  <si>
    <t>Hours Per Year Of Driving Delays</t>
  </si>
  <si>
    <t>Easy And Resource-Efficient Mobility</t>
  </si>
  <si>
    <t>Percentage Of People Living In Poverty</t>
  </si>
  <si>
    <t>Poverty Reduction</t>
  </si>
  <si>
    <t>Poverty</t>
  </si>
  <si>
    <t>Unemployment Rate</t>
  </si>
  <si>
    <t>Full, Productive, Stable Employment</t>
  </si>
  <si>
    <t>Unemployment</t>
  </si>
  <si>
    <t>High Returns On Individual Labor</t>
  </si>
  <si>
    <t>Wages</t>
  </si>
  <si>
    <t>Home Ownership And Rental Affordability For Low-Income people</t>
  </si>
  <si>
    <t>Average And Median Wages, Adjusted For Inflation</t>
  </si>
  <si>
    <t>Mobility, Interdependent with land use and employment pattens (affects quality time of families, time and resources)</t>
  </si>
  <si>
    <t>Rate of adult violent and property crime for the past 10 years, and juvenile crime for the past 5 years</t>
  </si>
  <si>
    <t>Safe, Secure, Stable Communities</t>
  </si>
  <si>
    <t>Crime</t>
  </si>
  <si>
    <t>The difference between the percentage of minority and female members of the region’s citizens and their respective participation as elected officials, limited to State of Pennsylvania House and Senate, and the U.S. House of Representatives.</t>
  </si>
  <si>
    <t>Diversity Of Elected Officials That Matches The Region’s Diversity In Population</t>
  </si>
  <si>
    <t>Equity Of Political Representation</t>
  </si>
  <si>
    <t>Percent of high school seniors graduating from high school</t>
  </si>
  <si>
    <t>Graduation Rates</t>
  </si>
  <si>
    <t>The number of students per computer</t>
  </si>
  <si>
    <t>Internet Access</t>
  </si>
  <si>
    <t>Measure of racial disparity in unemployment, home ownership, educational attainment, income, business ownership, death rates, and political representation</t>
  </si>
  <si>
    <t>Racial Equity</t>
  </si>
  <si>
    <t>Number of Intergovernmental Cooperative Agreements between Municipalities and between Municipalities and Counties, and between Counties</t>
  </si>
  <si>
    <t>Regional Cooperation</t>
  </si>
  <si>
    <t>Social Capital Index (for state of Pennsylvania)</t>
  </si>
  <si>
    <t>Social Capital</t>
  </si>
  <si>
    <t>Voting rates in annual elections</t>
  </si>
  <si>
    <t>Voting</t>
  </si>
  <si>
    <t>Health insurance coverage</t>
  </si>
  <si>
    <t>Universal Access To Quality Health Care</t>
  </si>
  <si>
    <t>Healthcare Access</t>
  </si>
  <si>
    <t>Percent of leisure hours spent by children and adults in cultural activities</t>
  </si>
  <si>
    <t>Cultural Life</t>
  </si>
  <si>
    <t>Age-adjusted death rates for heart disease</t>
  </si>
  <si>
    <t>Long, Healthy Lives</t>
  </si>
  <si>
    <t>General Health</t>
  </si>
  <si>
    <t>Infant mortality rate and rate of low birth weight babies</t>
  </si>
  <si>
    <t>Infant Health</t>
  </si>
  <si>
    <t>Suicide rates</t>
  </si>
  <si>
    <t>Universal Mental Health And Well-Being</t>
  </si>
  <si>
    <t>Mental Health</t>
  </si>
  <si>
    <t>Possible Measure: Number of people using recreational amenities</t>
  </si>
  <si>
    <t>Recreational Opportunities</t>
  </si>
  <si>
    <t>High Graduation Rates In Our Schools. High school education is a basic building block
of our economy. As a result, this indicator connects to income, employment, wages, and
all economic indicators.</t>
  </si>
  <si>
    <t>Equitable Access To Services. This social indicator links directly to economic issues. More highly educated students with data skills can command higher wages, and they are, perhaps, less likely to find themselves chronically unemployed.</t>
  </si>
  <si>
    <t>Equitable Opportunity. In a racially equitable society, the representation of minorities within each category would be the same as in the general population</t>
  </si>
  <si>
    <t>Effective Regional Cooperation. The more planning and cooperation that occurs among the region’s municipalities and counties, the greater the likelihood of creating effective policies and projects that can address our problems, while making efficient use of tax dollars.</t>
  </si>
  <si>
    <t>A Wealth Of Social Capital. Data on social relatedness compiled by Robert Putnam (a Harvard researcher and author of the groundbreaking book Bowling Alone, 2000) and his research associates. The indicator we use is a mixture of 14 different measures having to do with volunteerism, non-profit and organizational activity, survey responses to questions like “Do you think most people can be trusted?” and other variables that comprise our region’s “social capital.”</t>
  </si>
  <si>
    <t>More Voters Voting, More Democracy. If we do not participate in choosing who these represesntatives will be, then we lose the opportunity to affect the trends represented by every indicator in this report.</t>
  </si>
  <si>
    <t>A Rich, Vibrant, And Diverse Cultural Life. Arts and culture contribute to local economic diversity as well, by enhancing our entertainment and tourism sectors</t>
  </si>
  <si>
    <t>Safe Births, Healthy Babies. The infant mortality rate is tied closely to maternal health and nutrition. This relates in turn to the availability and quality of healthcare, to the poverty rate, and to overall social and economic well-being.</t>
  </si>
  <si>
    <t>Universal Access To High Quality Amenities. Our lack of an indicator suggests that we have not yet, as region, really understood the value of these amenities. There are numerous opportunities to enjoy the region, and taking advantage of them is one component to improving our quality of life.</t>
  </si>
  <si>
    <t>Health Of Regional Species: Pileated Woodpeckers And Great Blue Heron Sightings / Species of mussels in the region</t>
  </si>
  <si>
    <t>Sustainable Pittsburgh</t>
  </si>
  <si>
    <t>Southwestern Pennsylvania Regional Indicators Report 2004</t>
  </si>
  <si>
    <t>Central Texas</t>
  </si>
  <si>
    <t>Lansing</t>
  </si>
  <si>
    <t>The Power of We</t>
  </si>
  <si>
    <t>Boulder</t>
  </si>
  <si>
    <t>Colorado</t>
  </si>
  <si>
    <t>Entrepreneurial spirit as measured by new business starts</t>
  </si>
  <si>
    <t>Economic Prosperity</t>
  </si>
  <si>
    <t>Percent of workforce between 20 and 35 years of age</t>
  </si>
  <si>
    <t>Cumulative percent of students who fi nish high school and are “work ready” or prepared for higher education</t>
  </si>
  <si>
    <t>Percent of the eligible workforce earning enough to be self-sufficient</t>
  </si>
  <si>
    <t>Percent of land in the region devoted to people habitat, car habitat, wildlife habitat, and agriculture</t>
  </si>
  <si>
    <t>Healthy Ecosystems</t>
  </si>
  <si>
    <t>Pounds of waste per capita sent to landfi lls or other disposal</t>
  </si>
  <si>
    <t>Number of days that air quality is unhealthy based on national standards</t>
  </si>
  <si>
    <t>Percent of stream miles meeting State water quality standards</t>
  </si>
  <si>
    <t>Healthy People Index</t>
  </si>
  <si>
    <t>Healthy People and Healthy Communities</t>
  </si>
  <si>
    <t>Sense of Community measured by the social capital index</t>
  </si>
  <si>
    <t>Violent crime rate in the region</t>
  </si>
  <si>
    <t>Number of people using public transportation</t>
  </si>
  <si>
    <t>Percent of population that feels treated with fairness and respect in public interactions</t>
  </si>
  <si>
    <t>…and Justice for All</t>
  </si>
  <si>
    <t>Racial and income segregation in the region measured by the Index of Dissimilarity</t>
  </si>
  <si>
    <t xml:space="preserve">Racial and ethnic diversity </t>
  </si>
  <si>
    <t xml:space="preserve">Massachusetts ranking on the Center for Wealth &amp; Philanthropy Charitable Giving Indices </t>
  </si>
  <si>
    <t>Massachusetts ranked 8th out of 50 states when adjusted for tax burden and cost of living.</t>
  </si>
  <si>
    <t>Greater Boston offers an unusually large number and broad range of opportunities for public dialogue, ranging from small and informal to the technologically advanced, which have only grown in the past few years.</t>
  </si>
  <si>
    <t xml:space="preserve">Residents' trust in neighbors, Boston </t>
  </si>
  <si>
    <t>In 2008, nearly 81% of Bostonians surveyed felt that they could rely on a neighbor for help, up from 76% in 2006 and 79% in 2003, according to the Boston Public Health Commission.</t>
  </si>
  <si>
    <t xml:space="preserve"> High Rates of Social Capital</t>
  </si>
  <si>
    <t>Civic engagement and social and racial trust, Massachusetts</t>
  </si>
  <si>
    <t xml:space="preserve">Volunteer activity, Boston and Massachusetts </t>
  </si>
  <si>
    <t xml:space="preserve"> Leadership of top hundred companies by race and gender, Metro Boston and Massachusetts </t>
  </si>
  <si>
    <t xml:space="preserve"> Demographically Representative Leadership </t>
  </si>
  <si>
    <t>Diversity of elected leadership by race and gender, Massachusetts Legislature</t>
  </si>
  <si>
    <t xml:space="preserve">Registered voters and participation rates, Boston </t>
  </si>
  <si>
    <t xml:space="preserve"> High Rates of Voter Participation </t>
  </si>
  <si>
    <t xml:space="preserve"> In 2008 Massachusetts had the lowest rate of contested elections of all US states. </t>
  </si>
  <si>
    <t>Reported Hate Crimes by Type, Boston neighborhood</t>
  </si>
  <si>
    <t xml:space="preserve"> Healthy Race and Community Relations </t>
  </si>
  <si>
    <t>Degree of residential segregation, Boston and Metro Boston</t>
  </si>
  <si>
    <t xml:space="preserve">Residential segregation is proliferating in the Metro Boston region: people of color make up 24% of the Greater Boston population and 34% of the population in cities like Worcester, Fall River and Lawrence. Whereas, in Massachusetts as a whole people of color comprise only 15% of the population. </t>
  </si>
  <si>
    <t>People living at the same address by number of years, Boston neighborhood</t>
  </si>
  <si>
    <t xml:space="preserve"> Stability and Investment in Neighborhoods</t>
  </si>
  <si>
    <t xml:space="preserve">Small business loans by race and gender, Boston neighborhood </t>
  </si>
  <si>
    <t>Public buildings and amenities accessible to people with disabilities, Boston</t>
  </si>
  <si>
    <t xml:space="preserve"> Welcoming and Inclusive Environment</t>
  </si>
  <si>
    <t>Multi-lingual capacity in major public institutions, Boston</t>
  </si>
  <si>
    <t xml:space="preserve">Library books in circulation, Boston neighborhood </t>
  </si>
  <si>
    <t xml:space="preserve">With a total circulation of 3,116,540 books, circulation increased during the Boston Public Library (BPL) fiscal year 2008 by 8% over FY07, with the fastest-growing branches in neighborhoods with high concentrations of children and families. </t>
  </si>
  <si>
    <t xml:space="preserve"> Access to Information</t>
  </si>
  <si>
    <t xml:space="preserve">Community newspapers by linguistic group, Boston neighborhood and Metro Boston </t>
  </si>
  <si>
    <t xml:space="preserve">Boston maintains a strong community-based newspaper system with more than 70 special interest services. Of those, 24 are ethnic papers making the news available in just as many languages; 28 are neighborhood papers that keep residents up-to-date on the issues pertinent to the community. </t>
  </si>
  <si>
    <t xml:space="preserve">Nonprofits by budget and type, Boston </t>
  </si>
  <si>
    <t xml:space="preserve">Revenues for the twenty-five largest nonprofit organizations, Boston </t>
  </si>
  <si>
    <t xml:space="preserve">In 2008, revenues for the areas largest nonprofit organizations totaled more than $1.8 Billion, according to the Boston Business Journal. </t>
  </si>
  <si>
    <t>In- and out-of-state grants, Metro Boston</t>
  </si>
  <si>
    <t xml:space="preserve">Grant funding from Massachusetts and out-of-state Foundations to Boston-area organizations increased by nearly $50 million between 2006 and 2007 and by $90 million from in-state Foundations. </t>
  </si>
  <si>
    <t xml:space="preserve">Personal philanthropic support for the nonprofit sector, Massachusetts </t>
  </si>
  <si>
    <t>Assets and grants of top fifty foundations, Massachusetts</t>
  </si>
  <si>
    <t xml:space="preserve">As of 2008, 27% of Boston's population was born in another country and people of color comprised 51% of the city's residents, </t>
  </si>
  <si>
    <t xml:space="preserve">Metro Boston's Competitive Edge in Civic Health </t>
  </si>
  <si>
    <t>Opportunities for civic discourse, Metro Boston</t>
  </si>
  <si>
    <t>A majority of people polled rate the quality of race relations as "fair" or "good," the percentage of whites who rate the quality as "excellent" is twice that of any other racial group. A majority of those polled feel that race relations have worsened over the last 8 years.</t>
  </si>
  <si>
    <t xml:space="preserve">According to Boston Cares, one of the largest and broadest coordinator of volunteer activity in Greater Boston, in 2008, volunteers contributed 60,679 volunteer hours -a 125% increase over 2007 and a 212% increase since 2004. </t>
  </si>
  <si>
    <t xml:space="preserve">As of 2009, women fill only 10.1% of the 837 board seats in the 100 largest public companies in Massachusetts. In 2008, 87% of 111 Commonwealth Compact-signing organizations and corporations reported that employees of color made up at least 10% of their workforce, </t>
  </si>
  <si>
    <t xml:space="preserve">200-member Massachusetts legislature, women lost 6 seats, bringing the total number of women Senators and State Representatives down to 50; while the number of people of color elected to the State House has stagnated at around 5% over the last 8 years. </t>
  </si>
  <si>
    <t>Between 2000 and 2008, the total number of registered voters in Boston increased by nearly 14%. In November 2008, 234,514 Bostonians-81% of registered voters and 39% of the total population-turned out to vote in the presidential election-a 14% increase over the 2004 presidential election and a 24% increase over 2000.</t>
  </si>
  <si>
    <t xml:space="preserve">Contested Elections, Massachusetts Legislature </t>
  </si>
  <si>
    <t xml:space="preserve">The number of hate crimes in Boston investigated by the Community Disorders Unit of the Boston Police Department (BPD) continued to decline overall, reaching an all-time low of 169 in 2006, despite a slight increase in 2005 to 219 reported incidents. </t>
  </si>
  <si>
    <t xml:space="preserve">As of 2008, 27% of Boston homeowners has lived in their current home since 2005 or later compared to 61% of renters. </t>
  </si>
  <si>
    <t xml:space="preserve">In 2008, while the number of annual SBA loans was down by 85 from 333 in 2003, the average gross loan was more than $229,000, up from about $67,000. </t>
  </si>
  <si>
    <t xml:space="preserve">In 2006, the Massachusetts Office on Disability, the Executive Office of Health and Human Services and the state Information Technology Division finalized a Memorandum of Understanding that ensures effective and useable access to state computer applications and websites for individuals with disabilities. </t>
  </si>
  <si>
    <t xml:space="preserve">As of 2008, 1,662 foreign language interpreters were available in health centers, hospitals, public service agencies, schools, and city and state offices-and increase of nearly 1,000 since 2002. </t>
  </si>
  <si>
    <t>In 2008, more than 20,000 of Massachusetts' 25,000 registered nonprofit organizations held tax-exempt status, confirmed by the IRS. Among these organizations, 56% report annual revenue of less than $100,000, up from 52% in 2006 and less than 50% just one decade ago in 1998.</t>
  </si>
  <si>
    <t xml:space="preserve">Strength of the Nonprofit Sector </t>
  </si>
  <si>
    <t>Public Support and Philanthropy</t>
  </si>
  <si>
    <t>Massachusetts' charitable foundations received more than $1.4 billion in gifts and donations in 2007, up 14% from $1.2 billion in 2006.</t>
  </si>
  <si>
    <t>Total assets of Massachusetts' 3,042 charitable foundations stood at more than $18 billion in 2007-a 14% increase over 2006.In 2007, Massachusetts Foundations made nearly $1.3 billion in charitable grants, scholarships and employee matching gifts-a 22% increase over 2006</t>
  </si>
  <si>
    <t>The Boston Indicators Project 2011</t>
  </si>
  <si>
    <t xml:space="preserve">Metro Boston's global and national transportation capacity </t>
  </si>
  <si>
    <t>As of 2006, the "Big Dig" was 98% complete, dramatically decreasing travel time through Boston.  With 989,000 boardings and alightings in 2006, Boston's South Station is the sixth busiest in the Amtrak passenger rail system. In 2006, according to the US Bureau of Transportation Statistics, Logan Airport ranked as the 18th busiest US airport, serving 27.7 million passengers.  In 2006, according to the American Association of Port Authorities, the Port of Boston ranked 28th in North America for container traffic.</t>
  </si>
  <si>
    <t xml:space="preserve">Transportation that Enhances National and Global Competitiveness </t>
  </si>
  <si>
    <t xml:space="preserve">Household income spent on transportation: Boston vs. comparable cities </t>
  </si>
  <si>
    <t>In 2005, Boston ranked 16th out of the 24 metropolitan areas with respect to the proportion of household income spent on transportation: 16.6%, or $8,586.</t>
  </si>
  <si>
    <t xml:space="preserve">Distribution of daily trips, Boston &amp; Metro Boston </t>
  </si>
  <si>
    <t>Of the 927,000 daily trips to Boston, more than tree-quarters are by private motor vehicle.  Boston residents drove alone only 40% of the time, the 2nd lowest rate of any city or town in Massachusetts and far lower than the 64% drive-alone share for Metro Boston and the 74% drive-alone share statewide.</t>
  </si>
  <si>
    <t xml:space="preserve">An Integrated Regional System </t>
  </si>
  <si>
    <t xml:space="preserve">Trends in rapid transit ridership by node, Metro Boston </t>
  </si>
  <si>
    <t>MBTA ridership rates began to increase in the second half of 2005 and preliminary 2006 data indicate that ridership rose by 2% to just fewer than 335 million boardings.</t>
  </si>
  <si>
    <t>Residents within a ten minute walk or short drive from transit nodes by race, income, age group and transit dependency, Boston and Metro Boston</t>
  </si>
  <si>
    <t xml:space="preserve">The MBTA estimates that 84% of riders either walk or bike to access its rapid transit stations.  In the City of Boston, almost 80% of jobs, 51% of the public schools and 56% of residences are located within one-quarter mile, or about a 10-minute walk, of an MBTA commuter rail, subway or trolley stop. </t>
  </si>
  <si>
    <t xml:space="preserve">Equitable and High Quality Transportation Access for All </t>
  </si>
  <si>
    <t xml:space="preserve">Convenience of service to bus riders, Boston and Metro Boston </t>
  </si>
  <si>
    <t xml:space="preserve">According to the most recent (2004) Congestion Management System report prepared by the Central Transportation Planning Staff, only 14% of bus routes meet the MBTA's standards for adherence to schedule on an average weekday </t>
  </si>
  <si>
    <t xml:space="preserve">Car ownership and vehicle miles traveled, Boston and Metro Boston </t>
  </si>
  <si>
    <t xml:space="preserve">Between 1990 and 2005, the number of cars registered rose by 38% in the City of Boston, by 30% in Metro Boston, and by 38% in Massachusetts. More than 356,000 vehicles were registered in the City of Boston in 2005. </t>
  </si>
  <si>
    <t xml:space="preserve">Environmentally Sustainable Transportation </t>
  </si>
  <si>
    <t>Vehicular greenhouse gas emissions, Massachusetts</t>
  </si>
  <si>
    <t>Between 1990 and 2004, estimated C02 emissions from the transportation sector in Massachusetts increased 16%, while those due to gasoline consumption increased even faster, rising 19% from 1990 to 2004.</t>
  </si>
  <si>
    <t xml:space="preserve">Use of low-emissions vehicles, Massachusetts </t>
  </si>
  <si>
    <t xml:space="preserve">The percentage of vehicles meeting only Low Emission Vehicle (LEV) standards declined from 69% to 43% while Ultra Low Emission Vehicle (ULEV) sales increased from 28% of 2-2 sales to 37% of 2005 sales.  In 2005, nearly 65,000 Super Ultra Low Emission Vehicles (SULEV) and Partial Zero Emission Vehicles (PZEV) were sold compared to none in 2002. </t>
  </si>
  <si>
    <t xml:space="preserve">People walking and biking to work, Metro Boston </t>
  </si>
  <si>
    <t>48% of all trips within the downtown Boston area are made by walking-more than by automobile and transit combined-however, the share of work commutes made on foot in Boston declined from 14% in 1990 to 12.5% in 2005.</t>
  </si>
  <si>
    <t xml:space="preserve"> Options that Enhance Civic and Community Life </t>
  </si>
  <si>
    <t>Traffic and parking volume, Boston</t>
  </si>
  <si>
    <t xml:space="preserve">From 1996 to 2005, traffic volume grew substantially on Boston roads that carry the bulk of traffic through the city, including the Southeast Expressway and Massachusetts Turnpike. .  Parking congestion has increased due to the removal of 10% of parking meters and the 75% increase in issued resident parking passed that occurred between 1994 and 2004. </t>
  </si>
  <si>
    <t xml:space="preserve">Hours spent stuck in traffic, Metro Boston </t>
  </si>
  <si>
    <t>According to the most recent data provided by the Texas Transportation Institute (TTI), the average Bostonian spent 25 hours per year in traffic in 2003-up from 6 annual hours in 1983-and ranked 21st for roadway congestion out of 85 metropolitan areas studied.</t>
  </si>
  <si>
    <t>Transportation funding by mode</t>
  </si>
  <si>
    <t>In fiscal year 2004 (most recent data), Massachusetts spent about $4.2 billion on all forms of transportation, including both operating and capital expenses. The largest portion of this amount, $1.8 billion or about 42%, was expended by the MBTA to operate and fund public transit in the Greater Boston area.</t>
  </si>
  <si>
    <t xml:space="preserve"> Adequate Public Funding</t>
  </si>
  <si>
    <t xml:space="preserve"> Economic impact of Creative Cluster industries, Boston and Massachusetts</t>
  </si>
  <si>
    <t xml:space="preserve">In 2006, 50 major US metro area were ranked on 7 indicators of cultural vitality, Boston ranked a high of 4th in "arts nonprofits," and a low of 23rd in "artist jobs."    </t>
  </si>
  <si>
    <t xml:space="preserve">In addition to the 12 parades throughout the city and 14 Saint Day festivals held in the North End, Boston ethnic and neighborhood communities held 9 more festivals in 2006 than in 2004.  </t>
  </si>
  <si>
    <t xml:space="preserve"> Children and youth participation in after-school arts programs, Boston  </t>
  </si>
  <si>
    <t xml:space="preserve">As of 2006, there are more than 500 free and low-cost events available throughout Boston, particularly Downtown and during the summer months offered through the City's ParkArts as well as BosTix and ArtsBoston.  </t>
  </si>
  <si>
    <t xml:space="preserve"> Access to cultural facilities for people with physical disabilities  </t>
  </si>
  <si>
    <t xml:space="preserve"> Designated state and city funding for the arts  </t>
  </si>
  <si>
    <t xml:space="preserve"> “Creativity Index” ranking, Boston vs other major cities</t>
  </si>
  <si>
    <t xml:space="preserve">Boston ranked 1st in “Coolness”, which measures population diversity and the number of creative class workers. Boston ranked 2nd for cultural facilities per capita and 5th for nightlife, restaurants and clubs.    </t>
  </si>
  <si>
    <t xml:space="preserve"> Contribution to Metro Boston's competitive edge</t>
  </si>
  <si>
    <t xml:space="preserve"> Massachusetts’ nonprofit creative industries contributed roughly $2.1, or 60%, to the regional creative economy and Boston’s for-profit and nonprofit creative industries accounted for $10.7 billion of the $12.7 billion gross creative economic output.</t>
  </si>
  <si>
    <t xml:space="preserve"> Cultural sector funding, Metro Boston vs other metro regions</t>
  </si>
  <si>
    <t>Among major cities, Boston only fell behind New York City in per capital contributions to the arts, and was behind Minneapolis, Atlanta and Denver in NEA (Federal) grants.</t>
  </si>
  <si>
    <t xml:space="preserve"> Rankings of Cultural Vitality, Boston and Select Metro Regions</t>
  </si>
  <si>
    <t>Boston as an exciting regional destination</t>
  </si>
  <si>
    <t xml:space="preserve"> Attendance at major cultural events and spectacles, Boston and Massachusetts</t>
  </si>
  <si>
    <t>The Massachusetts Office of Travel and Tourism reports that in 2006, museum attendance increased by 4.8% over 2005.</t>
  </si>
  <si>
    <t xml:space="preserve"> Impact on the local and regional tourist industry, Boston and Metro Boston</t>
  </si>
  <si>
    <t>In 2005 Boston attracted more than 17 million visitors, with some 10 million visiting for leisure and almost 7 million for business purposes—up almost 10% over 2003 figures.</t>
  </si>
  <si>
    <t xml:space="preserve"> Distribution of arts and cultural facilities in relationship to the concentration of children, Boston neighborhood</t>
  </si>
  <si>
    <t>There is a growing mismatch between the location of children and the location of cultural facilities among Boston's neighborhoods.  Back Bay contains 9 children under 18 per cultural facility. In contrast, Dorchester—home to more than 20,000 children and with a high ratio of children to adults—there are only 44 cultural facilities, with 500 children per facility.</t>
  </si>
  <si>
    <t xml:space="preserve"> Impact of arts organizations on community life</t>
  </si>
  <si>
    <t xml:space="preserve"> Artists and visitors participating in Open Studios, Boston neighborhood</t>
  </si>
  <si>
    <t>In 2006, Boston’s Open Studios were held in 11 neighborhoods, down from 13 in 2004.  However, rtist participation in Open Studios increased from 895 in 2002 to 1,184 in 2006.</t>
  </si>
  <si>
    <t xml:space="preserve"> Online Cultural Resources Survey</t>
  </si>
  <si>
    <r>
      <t>To gather the data to measure this indicator, please fill out the Greater Boston Cultural Resources Survey.  Results will be posted at the end of each month. We thank you for participating in helping us track this important goal.</t>
    </r>
    <r>
      <rPr>
        <sz val="11"/>
        <color theme="1"/>
        <rFont val="Calibri"/>
        <family val="2"/>
        <scheme val="minor"/>
      </rPr>
      <t xml:space="preserve">   </t>
    </r>
  </si>
  <si>
    <t xml:space="preserve"> Vibrant Expressions of Cultural Diversity</t>
  </si>
  <si>
    <t xml:space="preserve"> Demographically representative cultural institution leadership, Massachusetts</t>
  </si>
  <si>
    <t>Among cultural institutuion Boards of Directors, 79% of board members are white, 15% are African American and 3.4% are Asian, and 1.6% are Latino.  Men hold 59% of the seats and women 41% of board positions.</t>
  </si>
  <si>
    <t xml:space="preserve"> Public festivals and celebrations, Boston neighborhood</t>
  </si>
  <si>
    <t xml:space="preserve"> Teachers dedicated to visual arts, music, and theater in Boston's public schools</t>
  </si>
  <si>
    <t>Boston Public Schools employed 237 full-time teachers dedicated to visual arts, dance, theater and music, which is a ratio of about 240 children per 1 art teacher.</t>
  </si>
  <si>
    <t xml:space="preserve"> Opportunities for arts education</t>
  </si>
  <si>
    <t>In Boston the highest number of arts programs serve children 11-14 years old, 5 days a week and during vacations.</t>
  </si>
  <si>
    <t xml:space="preserve"> Students in degree-granting schools of visual and performing arts, Metro Boston</t>
  </si>
  <si>
    <t>Between 2000 and 2006, Boston’s visual and performing art institutions experienced an enrollment increase of 11%, with a total enrollment of 12,251 students in 2006.</t>
  </si>
  <si>
    <t xml:space="preserve"> Cultural facilities seats to population ratio, Boston</t>
  </si>
  <si>
    <t xml:space="preserve">A survey of 21 of Boston’s well-known theaters and performance venues shows that as of 2006, there are roughly 31 people per seat among these venues.    </t>
  </si>
  <si>
    <t xml:space="preserve"> Equitable access to cultural participation</t>
  </si>
  <si>
    <t xml:space="preserve"> Free and reduced price tickets at cultural institutions and venues, Boston</t>
  </si>
  <si>
    <t>68% of Massachusetts’ cultural sites have accessible restrooms, more than 50% have an accessible primary entrance and elevators, and numerous venues offer Braille, ASL, closed caption, audio caption, and international access symbol.</t>
  </si>
  <si>
    <t xml:space="preserve"> Comprehensive information about arts and culture activities and programs, Metro Boston</t>
  </si>
  <si>
    <t>Boston offers a host of traditional, online, neighborhood and audience-specific sources of entertainment and cultural information, including, Improper Bostonian, Stuff @ Night, Bay Windows, Kaleidoscope and latinboston.com.  The UMASS-Boston Center on Media and Society’s Ethnic Media Project has a comprehensive list of ethnically and lingusistically-specific media.</t>
  </si>
  <si>
    <t xml:space="preserve"> Levels of volunteering in arts and cultural organizations, Massachusetts</t>
  </si>
  <si>
    <t xml:space="preserve">In Massachusetts in 2006, 4.8% of the 1.43 million volunteers—roughly 70,000 people—contributed volunteer time to the creative sector, down from 11.2% of volunteers in 1989.  However, cultural sector volunteering is higher than the national average, with only 3.6% of US volunteers donating time in this sector, down from 7.8% in 1989.  </t>
  </si>
  <si>
    <t xml:space="preserve">  Public support and funding for the arts</t>
  </si>
  <si>
    <t xml:space="preserve">  Dedicated artists’ housing units, Boston neighborhood</t>
  </si>
  <si>
    <t xml:space="preserve">Between 2001 and 2006, the Boston Redevelopment Authority’s Artist Space Initiative established 165 affordable, mixed-use artist housing units in diverse neighborhoods including Jamaica Plain, Dudley Square, the South End, and Fort Point Channel.  Beginning in 2006 and into 2007, an additional 110 units are slated for construction in Hyde Park, South Boston and Roxbury.    </t>
  </si>
  <si>
    <t xml:space="preserve"> Public support and funding for the arts</t>
  </si>
  <si>
    <t>In FY2007, the legislature appropriated $11.4 million for the Massachusetts Cultural Council (MCC)--an increase of more than $3 million from FY2005.  When compared to funding for the 49 other state arts agencies, Massachusetts ranked 11th in FY2006 funding per capita – spending just over $1.50 per person.</t>
  </si>
  <si>
    <t xml:space="preserve"> Share of young knowledge workers, Metro Boston vs other regions </t>
  </si>
  <si>
    <t xml:space="preserve">According to 2006-2008 American Community Survey estimates, 49% of Metro Boston residents between the age of 25 and 44 had a Bachelor's Degree or higher-ranking the region 10th among all metros and 1st among the nation's largest metros.    </t>
  </si>
  <si>
    <t xml:space="preserve"> Maintaining the Region's Competitive Edge </t>
  </si>
  <si>
    <t xml:space="preserve"> Innovation capacity measured by patents per capita, Massachusetts </t>
  </si>
  <si>
    <t xml:space="preserve">Since 2000, Massachusetts has ranked within the top two Leading Technology States, and though patents per capita declined in 2007 among all states, in 2008, it ranked 1st with California at 60 patents per 100,000 residents among the ten Leading Technology States, according to the US Patent &amp; Trade Office. </t>
  </si>
  <si>
    <t>Maintaining the Region's Competitive Edge</t>
  </si>
  <si>
    <t xml:space="preserve"> Level of Federal Research and Development funding, Massachusetts vs Leading Technology States  </t>
  </si>
  <si>
    <t xml:space="preserve">In 2006 (the most recent year available) Massachusetts' per capita funding was $383, up 10% over 2000 but a 19% decline over 2004.  In 2009, through the American Reinvestment &amp; Recovery Act (ARRA), Massachusetts also ranked first among all states and Puerto Rico and Washington DC in National Institutes of Health (NIH) Stimulus money per capita, at $77.41 per resident and 176.67 NIH stimulus grants per 1 million residents. </t>
  </si>
  <si>
    <t xml:space="preserve"> Infrastructure to Support the Knowledge Economy </t>
  </si>
  <si>
    <t xml:space="preserve"> Share of the nation's venture capital investment, Massachusetts </t>
  </si>
  <si>
    <t xml:space="preserve">Through the first quarter of 2009, VC investment in the US declined by 58% versus the same period in 2008 while in Massachusetts, VC investment declined by 47%. In 2008, Massachusetts firms attracted more than $2.9 billion in venture capital-0.5% of the annual nationwide total   </t>
  </si>
  <si>
    <t>Infrastructure to Support the Knowledge Economy</t>
  </si>
  <si>
    <t xml:space="preserve"> Funding for public higher education, Massachusetts vs competitor states </t>
  </si>
  <si>
    <t xml:space="preserve">In fiscal year 2009, Massachusetts ranked 47th in the nation and last among Leading Technology State at $160 per capita. Only Rhode Island ($154), Vermont ($142) and New Hampshire ($105) ranked lower in per capita appropriations.  </t>
  </si>
  <si>
    <t xml:space="preserve"> Employment by industry sector, Metro Boston and Boston </t>
  </si>
  <si>
    <t xml:space="preserve">Between 2000-the height of the high tech boom, and the end of 2008, annual employment declined by 48,000. In Greater Boston, employment declined by 33,400, with the majority of losses coming in the last half of 2008. </t>
  </si>
  <si>
    <t xml:space="preserve"> Economic Strength and Resilience </t>
  </si>
  <si>
    <t xml:space="preserve"> Unemployment rate, Boston </t>
  </si>
  <si>
    <t xml:space="preserve">As of May 2009, Boston's unemployment reached 7.6%, surpassing the last peak of June 2003 when monthly unemployment reached 7.2%. Regionally, Metro Boston's unemployment rate reached 7.5% in the same month and Massachusetts' unemployment rate reached 8.6%.   </t>
  </si>
  <si>
    <t>Economic Strength and Resilience</t>
  </si>
  <si>
    <t xml:space="preserve"> Strong office and hotel markets, Boston </t>
  </si>
  <si>
    <t xml:space="preserve">Boston's office vacancy rate increased to 9% in Q2 2009, up from the recent low of 6% in Q3 2007 but still lower than the high of 13.8% in Q3 2003. The hotel vacancy rate for Boston and Cambridge-76%--was roughly unchanged from 2007.  </t>
  </si>
  <si>
    <t xml:space="preserve"> Median household income adjusted by cost of living, Metro Boston </t>
  </si>
  <si>
    <t xml:space="preserve">Greater Boston's cost of living rose 34% between 1999 and 2008-a figure greater than the US Urban Average of 30%. Household energy costs increased by 132%, Medical Care by 52%, Housing by 40%and Transportation by 29%. Boston's median household income stood at $48,729 averaged for the years 2005-2007, up from $39,629 in 2000   </t>
  </si>
  <si>
    <t xml:space="preserve"> Affordable Cost of Living, Metro Boston </t>
  </si>
  <si>
    <t xml:space="preserve"> Family Self-Sufficiency Standard, Boston </t>
  </si>
  <si>
    <t xml:space="preserve">Boston 7th in the earnings needed for a family of four to reach the purchasing power of 300% of federal poverty in 2008: $84,173 to equal the average of $63,000 nationwide. </t>
  </si>
  <si>
    <t>Affordable Cost of Living, Metro Boston</t>
  </si>
  <si>
    <t xml:space="preserve"> Families and children living in poverty, Boston </t>
  </si>
  <si>
    <t xml:space="preserve">Overall, 26% of Boston's families containing children under the age of 18 had incomes below the federal poverty level from 2005 to 2007, with single mothers of color disproportionately living below the federal poverty level. </t>
  </si>
  <si>
    <t xml:space="preserve"> Educational attainment, Boston and Metro Boston </t>
  </si>
  <si>
    <t>Metro Boston ranked 5th in 2008 among large US metro areas in the percentage of adults over age 25 holding a B.A. or higher, at 42%.That rate increased slightly from 40.6% in 2005, when Metro Boston ranked 6th.</t>
  </si>
  <si>
    <t xml:space="preserve"> A Skilled Workforce </t>
  </si>
  <si>
    <t xml:space="preserve"> Job training, adult education and English language skills, Massachusetts and Boston </t>
  </si>
  <si>
    <t>After falling from 2004 to 2008, Massachusetts waitlists for Adult Basic Education and ESOL classes have increased in 2009 in the wake of the recession.  Additionally, some 30% of those who have participated in ABE/ESOL did not achieve their goals of higher education or employment in 2007.</t>
  </si>
  <si>
    <t>A Skilled Workforce</t>
  </si>
  <si>
    <t xml:space="preserve"> Income disparities between top and bottom quintile of population - the GINI Index, Boston and US </t>
  </si>
  <si>
    <t>As of 2008, Boston's GINI index of income inequality was higher than 0.5 and has been increasing faster than the US GINI index since the 1980's.  Boston is now one of the most inequal cities not just in the US, but in the world.</t>
  </si>
  <si>
    <t xml:space="preserve"> Economic Equity  </t>
  </si>
  <si>
    <t xml:space="preserve"> Income by race, educational attainment, Boston neighborhood </t>
  </si>
  <si>
    <t>Median household income for Boston's white, non-Hispanic-headed households was $62,605 compared to $43,297 for households headed by someone of two or more races, about $37,000 for Asian households, $32,215 for African American households, $29,347 for households headed by another race, and $26,947 for Latino-headed households.</t>
  </si>
  <si>
    <t xml:space="preserve"> Unemployment by race/ethnicity, Boston and Massachusetts </t>
  </si>
  <si>
    <t xml:space="preserve">According to the 2008 American Community Survey, the unemployment rate for Massachusetts' African American and Latino residents age 16 and older was roughly twice the rate of Asian and white adults in the labor force--at about 11% compared to about 5.5%.  Also in 2008, Boston's unemployment rate was higher than the state-wide rate for all races/ethnicities except for white residents. </t>
  </si>
  <si>
    <t xml:space="preserve"> Number of Associates degrees awarded, Massachusetts </t>
  </si>
  <si>
    <t>Massachuestts community college enrollment was more than 121,000 in 2008--up 11% from 1998 and 3% from 2007 and the Department of HIgher Education conferred 8,343 Associates Degrees in 2008.</t>
  </si>
  <si>
    <t xml:space="preserve"> Economic Mobility and Opportunity </t>
  </si>
  <si>
    <t xml:space="preserve">Educational attainment rates, Boston and Metro Boston versus comparable regions </t>
  </si>
  <si>
    <t xml:space="preserve">Metro Boston ranked 5th in 2008 among large US metro areas in the percentage of adults over age 25 holding a B.A. or higher, at 42%. That rate increased slightly from 40.6% in 2005, when Metro Boston ranked 6th. </t>
  </si>
  <si>
    <t xml:space="preserve"> Retaining the Region's Competitive Edge in Education </t>
  </si>
  <si>
    <t xml:space="preserve">Access to high quality early education and care, Boston </t>
  </si>
  <si>
    <t xml:space="preserve">In 2007, 20% of Boston's community-based infant and toddler child care programs and 31% of family child care homes were rated "inadequate in quality." Only 14% of family child care programs serving primarily low-income families met recommended benchmarks, while 67% of those serving higher income families were considered "good."  </t>
  </si>
  <si>
    <t xml:space="preserve">School Readiness and Ready Schools </t>
  </si>
  <si>
    <t xml:space="preserve">Enrollment of Students with Disabilities, English Language Learners and students who qualify for Free or Reduced Lunch, Boston </t>
  </si>
  <si>
    <t xml:space="preserve">In 2008, nearly 75% of Boston's students were low-income, qualifying for free or reduced-price lunch; 30% were English Language Learners--about half of whom were Limited English Proficient; and 20% of students had learning, physical or emotional needs requiring special education. </t>
  </si>
  <si>
    <t>Enrollment in public, private, parochial and charter schools, Boston</t>
  </si>
  <si>
    <t xml:space="preserve">As of 2008, about one-quarter of the estimated 80,000 school-age children in Boston did not attend Boston Public Schools. The largest alternative is private and parochial schools with some 12,000 students, then charter schools (4,500), suburban schools through the METCO Program (3,000), and private special education (550).  Enrollment in the 19 Boston Pilot Schools, a subset of the Boston Public Schools, continued to climb to more than 6,500 and surpassing charter schools in enrollment </t>
  </si>
  <si>
    <t xml:space="preserve">School Choice </t>
  </si>
  <si>
    <t xml:space="preserve">Student to Teacher ratio, Boston </t>
  </si>
  <si>
    <t>The ratio of students to teachers remained round 12: 1 since 2005.  Boston's elementary schools had an average of 25 students per class, down from 28 in 2000-2001. The SY08 system-wide ratio of all students to all teachers is about 12.8 to 1.</t>
  </si>
  <si>
    <t xml:space="preserve">High Quality Teaching </t>
  </si>
  <si>
    <t xml:space="preserve">Highly Qualified and Subject-Matter-Licensed teachers, Boston </t>
  </si>
  <si>
    <t xml:space="preserve">Overall, since more than 95% of BPS teachers are licensed in their subject matter and are "Highly Qualified" under No Child Left Behind guidelines as of 2009.  </t>
  </si>
  <si>
    <t>High Quality Teaching</t>
  </si>
  <si>
    <t xml:space="preserve">Schools with arts education, Extended Learning Time, up-to-date technology and libraries, gyms, labs and renovated schoolyards, Boston </t>
  </si>
  <si>
    <t xml:space="preserve">10 BPS Elementary and Middle Schools now offer extended school days until 4:00 or 5:00 p.m.; As of 2008, 70% of BPS schools offered regular weekly arts education, though 11% of schools--primarily High School--offered no arts programming at all.  As of 2008, 60-or 53%-of BPS Elementary and Middle Schools reported offering PE as a part of the general curriculum; by the fall of 2008, 72 BPS Elementary and Middle Schools-or 63%-had been redesigned through the Boston Schoolyard Initiative. </t>
  </si>
  <si>
    <t xml:space="preserve"> High Quality School Culture and Environment </t>
  </si>
  <si>
    <t xml:space="preserve">Full Time Guidance Counselors, Boston </t>
  </si>
  <si>
    <t xml:space="preserve">As of 2009, BPS employed 55 full-time guidance counselors, up from 51 in 2008.  The Boston Public School system also employs 48 School Adjustment counselors and 48 Psychologists, 33 Social Workers available for regular education students and 27 for special education students. </t>
  </si>
  <si>
    <t xml:space="preserve">Enrollment in public, private, parochial and charter schools, Boston </t>
  </si>
  <si>
    <t xml:space="preserve">The Boston Parent Organizing Network is a coalition of 36 member organizations that supports parents as advocates, connects parents and communities to decision-making processes in the BPS, and fosters connections through which parent groups can exchange ideas, information, and strategies    </t>
  </si>
  <si>
    <t xml:space="preserve"> Parental and Community Involvement </t>
  </si>
  <si>
    <t xml:space="preserve">Corporate involvement and partnerships, Boston Public Schools </t>
  </si>
  <si>
    <t xml:space="preserve">In the 2008 school year, Boston Partners in Education (BPE) had 733 corporate employee volunteers, a sizeable increase from 519 corporate volunteers in 2002. </t>
  </si>
  <si>
    <t xml:space="preserve">Availability and Participation in out-of-school time programming, Boston </t>
  </si>
  <si>
    <t xml:space="preserve">As of 2008, more than 50% of BPS elementary and middle school students were regularly involved in some after-school activity, however, the there remains a lack of programs in Boston for teens and "high risk" youth. </t>
  </si>
  <si>
    <t xml:space="preserve"> Out-of-School opportunities</t>
  </si>
  <si>
    <t xml:space="preserve">Third graders reading at rd grade reading level by race/ethnicity and income, Boston </t>
  </si>
  <si>
    <t xml:space="preserve">The percent of 3rd graders achieving Proficiency in MCAS Reading has remained at about 30% between 2001 and 2009 with persistent achievement gaps along lines of race/ethnicity and income.   </t>
  </si>
  <si>
    <t xml:space="preserve"> High Academic Achievement </t>
  </si>
  <si>
    <t xml:space="preserve">Tenth Grade MCAS Proficiency, Boston </t>
  </si>
  <si>
    <t xml:space="preserve">In 2008, 59% of BPS 10th graders achieved Proficient or Advanced-a dramatic improvement over 28% in 2001--and 58% of BPS 10th graders achieved Proficient or Advanced in English Language Arts, including 80% of Asians, 79% of whites, 50% of Latinos, 48% of African Americans, </t>
  </si>
  <si>
    <t xml:space="preserve">Four Year High School graduation rates, BPS </t>
  </si>
  <si>
    <t xml:space="preserve">The BPS 4-year high school graduation rate has remained stalled at about 60%, with a lower rate among non-exam schools.  </t>
  </si>
  <si>
    <t xml:space="preserve"> College Readiness and Higher Education Advancement Opportunities </t>
  </si>
  <si>
    <t xml:space="preserve">Advanced Placement and SAT participation and scores, BPS </t>
  </si>
  <si>
    <t xml:space="preserve">BPS has made recent investments in scaling up the availability of AP courses to all students; however, in 2007 roughly 50% of all AP courses offered within the BPS were within the 3 Exam Schools.  In 2007, 70% of all seniors participated in the SAT exam and scores have been rising. </t>
  </si>
  <si>
    <t>College Readiness and Higher Education Advancement Opportunities</t>
  </si>
  <si>
    <t xml:space="preserve">College enrollment and completion, BPS graduates </t>
  </si>
  <si>
    <t xml:space="preserve">BPS graduates enroll in college at a higher rate than their national peers with 77% of the of 2007 enrolling in 2- and 4-year colleges.  However, just 35% of BPS graduates of the 2000 have attained a college degree within seven years of high school graduation. </t>
  </si>
  <si>
    <t xml:space="preserve">Adult Basic Education and ESOL Waitlists </t>
  </si>
  <si>
    <t xml:space="preserve">In 2009, the Massachusetts waitlist for Adult Basic Education and ESOL increased to the highest level since 2004, with more than 20,000 people waiting for these services.  </t>
  </si>
  <si>
    <t xml:space="preserve"> Education for Economic Advancement </t>
  </si>
  <si>
    <t xml:space="preserve">Per student spending on early childhood education, K-twelve and public higher education, Boston and Massachusetts  </t>
  </si>
  <si>
    <t>In FY09 per pupil regual education spending in the bPS was $11,755, up 6% from FY08.  Massachusetts ranked 46th among all states in per capita funding for higher education, at $163.</t>
  </si>
  <si>
    <t xml:space="preserve"> Public Support for Education  </t>
  </si>
  <si>
    <t>education</t>
  </si>
  <si>
    <t>Transportation</t>
  </si>
  <si>
    <t xml:space="preserve">The ecological footprint: per capita consumption of global resources, Massachusetts </t>
  </si>
  <si>
    <t xml:space="preserve">In 2007-the last year for which data are available-Massachusetts ranked 48th in per capita energy consumption, falling from 42nd in 2000. , Massachusetts residents consumed only 234 million btu per capita, down from 255 in 2004. </t>
  </si>
  <si>
    <t xml:space="preserve"> Environmental Stewardship </t>
  </si>
  <si>
    <t xml:space="preserve"> Household recycling rates and solid waste generated, Boston vs other Massachusetts cities </t>
  </si>
  <si>
    <t xml:space="preserve">In 2008, Boston's residents disposed 221,148 tons of waste-down more than 7,500 tons from 2007-and recycled 25,785 tons of waste-up about 2,300 tons from 2007.  In 2008, the city's recycling rate was 15%, the same as 1995 but still lower than the high of 17% in 2005.  </t>
  </si>
  <si>
    <t xml:space="preserve">Environmental Stewardship </t>
  </si>
  <si>
    <t xml:space="preserve"> Friends groups for parks and green spaces, Metro Boston </t>
  </si>
  <si>
    <t>As of 2006, Metro Boston had nearly 140 formal and informal friends groups devoted to the preservation and maintenance of parks and green spaces, likewise, the number of people involved in the stewardship of their favorite Boston parks and open spaces continues to increase.</t>
  </si>
  <si>
    <t xml:space="preserve"> Trends in climate change, Metro Boston and New England</t>
  </si>
  <si>
    <t xml:space="preserve">The region has been warming at a rate of .5 degrees per decade from 1970 to 2000, with winter temperatures rising even faster at 1.3 degrees per decade. Historically, Boston has only one or two days per summer with temperatures greater than 100 degrees, but under the higher emissions scenario there could be more than 20 such days annually by the end of the 21st century. </t>
  </si>
  <si>
    <t xml:space="preserve"> Clean Energy and Climate Stability </t>
  </si>
  <si>
    <t xml:space="preserve"> Per capita greenhouse gas or C emissions, Massachusetts </t>
  </si>
  <si>
    <t xml:space="preserve">Massachusetts' 2007 grade according to the Climate Change Action Plan annual report card was a B- up from a C- in 2006. Overall, total fossil fuel emissions declined by 6% between 2005 and 2007. </t>
  </si>
  <si>
    <t xml:space="preserve">Clean Energy and Climate Stability </t>
  </si>
  <si>
    <t xml:space="preserve"> Energy from renewable sources, Massachusetts and Boston</t>
  </si>
  <si>
    <t>Massachusetts utilities are required to obtain 15% of their power from renewable sources by 2020. In June 2007, Boston became one of 13 inaugural Solar America Cities, with a goal of increasing solar energy installations from 0.5 megawatts to 25 MW by 2015.</t>
  </si>
  <si>
    <t xml:space="preserve">  Green buildings, Boston and Massachusetts </t>
  </si>
  <si>
    <t xml:space="preserve">Boston has added 81 LEED-certified buildings since 2007 and ranked 7th among the 50 largest US cities in commitment to green buildings according to Sustain Lane's 2008 ranking. </t>
  </si>
  <si>
    <t xml:space="preserve"> Smart growth measured by trends in development, Metro Boston </t>
  </si>
  <si>
    <t>As of September 2009, 28 municipalities in the state had approved 40R/40S districts, up from 16 in 2007, covering more than 1,200 acres and plans for nearly 9,8000 new housing units, with 26 more cities or towns considering an application.</t>
  </si>
  <si>
    <t xml:space="preserve"> Productive and Efficient Use of Land </t>
  </si>
  <si>
    <t xml:space="preserve">  Housing density and services within a quarter mile of transit nodes, Boston and Metro Boston </t>
  </si>
  <si>
    <t xml:space="preserve">Almost 80% of jobs in Boston, 51% of Boston's public schools and 56% of all Boston residents are located within a 10-minute walk of an MBTA commuter rail or subway station or a surface trolley stop. </t>
  </si>
  <si>
    <t>Productive and Efficient Use of Land</t>
  </si>
  <si>
    <t xml:space="preserve">Changes in air quality - level of PM10 and PM 2.5 micron particles in the air, Suffolk County </t>
  </si>
  <si>
    <t xml:space="preserve">Greater Boston's air quality has been improving over the last decade. In 2008, the annual mean PM10 levels remained 23, the lowest level recorded since 1994 and PM2.5 levels dropped to 11.3, the lowest since 1999. </t>
  </si>
  <si>
    <t xml:space="preserve">Clean Air </t>
  </si>
  <si>
    <t xml:space="preserve"> Regional ozone (smog), Suffolk county and Massachusetts </t>
  </si>
  <si>
    <t xml:space="preserve">Suffolk County ozone concentration has continued to fall and in 2007 the 2nd Max 1 hour value was 0.088 parts per million while the 4th max 8 hour concentration was 0.072 parts per million-both the lowest readings since 2000 </t>
  </si>
  <si>
    <t xml:space="preserve"> Low emission vehicles, Massachusetts </t>
  </si>
  <si>
    <t xml:space="preserve">The fleet of new vehicles sold in Massachusetts is becoming dramatically cleaner since Massachusetts adopted California's stricter motor vehicle emissions regulations providing for the sale of Low Emission Vehicles and Ultra Low Emission Vehicles, however, sales of clean vehicles peaked in 2000 and have largely declined since.  </t>
  </si>
  <si>
    <t xml:space="preserve"> Aquifer/water table depletion caused by water runoff from impervious surfaces and combined sewer overflows (CSOs), Massachusetts and Metro Boston </t>
  </si>
  <si>
    <t xml:space="preserve">During the summer of 2006, 18 communities in Massachusetts instituted voluntary or mandatory water bans. </t>
  </si>
  <si>
    <t xml:space="preserve"> Clean and Plentiful Water </t>
  </si>
  <si>
    <t xml:space="preserve"> Swimmable days and violations of safe swimming standards in Boston's rivers and harbor </t>
  </si>
  <si>
    <t xml:space="preserve">The EPA's annual grade for the Charles rose from D in 1995 to an all-time high of B++ in 2007 and then dropped back to B+ in 2008 and un-swimmable days at Boston beaches reached the highest rate since 2005.   </t>
  </si>
  <si>
    <t xml:space="preserve">Clean and Plentiful Water </t>
  </si>
  <si>
    <t xml:space="preserve"> Efficient and sustainable use of fresh water supplies within available means, Boston and Massachusetts </t>
  </si>
  <si>
    <t xml:space="preserve">Demand on the MWRA system has remained below the safe yield of 300 million gallons per day (mgd), and has declined to low of  196.7 mgd in through October of 2009 </t>
  </si>
  <si>
    <t xml:space="preserve"> Acres of protected and restored urban wilds and natural areas, Boston </t>
  </si>
  <si>
    <t xml:space="preserve">The City of Boston currently contains 36 'Urban Wilds' sites with nearly 240 protected acres, according to the Boston Natural Areas Network-a complete list of sites is available through the City of Boston Urban Wilds Initiative. </t>
  </si>
  <si>
    <t xml:space="preserve"> Sustainable and Healthy Ecosystems </t>
  </si>
  <si>
    <t xml:space="preserve"> Biodiversity: number and volume of bird species, Boston </t>
  </si>
  <si>
    <t xml:space="preserve">According to the 2008 National Audubon Society Annual Christmas Bird Count, over 42,000 birds and 123 different species were spotted in Greater Boston in one day. </t>
  </si>
  <si>
    <t xml:space="preserve"> Harvestable shellfish beds, Boston Harbor areas </t>
  </si>
  <si>
    <t xml:space="preserve">While data at the three fisheries in the Boston area suggest some decreases, most areas are still on restricted status, which means that any fish caught must be cleaned at a purification plant in Newburyport before they can be sold for consumption. Clamming activity continues on the flats of Logan Airport. </t>
  </si>
  <si>
    <t xml:space="preserve"> Public health stresses on children, Boston neighborhood </t>
  </si>
  <si>
    <t xml:space="preserve">The average annual rate of asthma hospitalization (per 1000 children under age 5) increased in the City of Boston to 10 in 2008-the highest rate since 2003 when the rate reached 11. However, Boston's child lead poisoning has declined more than 90% between 1992 and 2008.   </t>
  </si>
  <si>
    <t xml:space="preserve"> Environmental Justice and Equity </t>
  </si>
  <si>
    <t xml:space="preserve"> Toxic emissions from smokestacks and tailpipes, Boston </t>
  </si>
  <si>
    <t xml:space="preserve">The MBTA placed into service 343 compressed natural gas (CNG) buses between 2003 and 2004 and between 2004 and 2006, the MBTA took delivery of an additional 260 "clean diesel" buses to replace the last of its heavy-polluters. </t>
  </si>
  <si>
    <t>Environmental Justice and Equity</t>
  </si>
  <si>
    <t xml:space="preserve"> Green space distribution, acres per , children, Boston neighborhood  </t>
  </si>
  <si>
    <t>Boston has 5,040 acres of public parkland and ranks 5th among high-density cities in parkland as a percent of total land area (16.3%), 2nd in acres per residents (8.3), 9th in playgrounds per 10,000 residents (3.6) and spent $101 per resident on Parks and Recreation in FY07.</t>
  </si>
  <si>
    <t xml:space="preserve"> Accessible Green and Recreational Spaces </t>
  </si>
  <si>
    <t xml:space="preserve"> Access to and public use of Harborwalk and Harbor Islands National Park </t>
  </si>
  <si>
    <t xml:space="preserve">The long-awaited 120-acre park on Spectacle Island opened to the public in the summer of 2006, with a new pier, marina, visitor center, two public beaches and five miles of walking trails. </t>
  </si>
  <si>
    <t>Accessible Green and Recreational Spaces</t>
  </si>
  <si>
    <t xml:space="preserve">Tree cover and number of trees and bulbs/flowers planted, Boston </t>
  </si>
  <si>
    <t xml:space="preserve">The City of Boston planted 1,000 trees in 2007 and 2008 and nearly half of all neighborhoods have at least a 30% tree cover, though East Boston and South Boston have less than a 10% tree cover.  </t>
  </si>
  <si>
    <t xml:space="preserve"> Beautiful Walkable Communities </t>
  </si>
  <si>
    <t xml:space="preserve">Community gardens, Boston neighborhood </t>
  </si>
  <si>
    <t xml:space="preserve">The Boston area has nearly 200 school and community gardens spread throughout its neighborhoods, with the heaviest concentrations in Dorchester, Roxbury, Jamaica Plain, and the South End. The Boston Natural Areas Network estimates that more than 10,000 individuals and families are involved in school and community gardening, many of them low-income. </t>
  </si>
  <si>
    <t xml:space="preserve"> Funding for the environment and open space, Boston and Massachusetts </t>
  </si>
  <si>
    <t>Even with modest increases in the fiscal year 2006 and 2007 budgets, state spending on environmental programs is down 17% compared to the fiscal year 2001 level. In 2003, Massachusetts ranked near the bottom among all states in natural resources spending per capita, 49th out of 50 states.</t>
  </si>
  <si>
    <t xml:space="preserve"> Sustained Public Support for Environment and Open Space </t>
  </si>
  <si>
    <t xml:space="preserve">Massachusetts has been consistently ahead of all other Leading Technology States in the capture of research and development funds.  In 2007, per capita National Institute of Health (NIH) funding was $656.  By comparison, Connecticut's funding per capita was $252, North Carolina's was $206 and California's was $174.   </t>
  </si>
  <si>
    <t xml:space="preserve"> "Right Start" rank in child health outcomes, Boston vs. fifty largest US cities </t>
  </si>
  <si>
    <t xml:space="preserve">Boston ranked in the top 10 among 50 cities on 5 of 8 measures of healthy births; the rankings are designed so that a higher rank is a better outcome for newborn health.  </t>
  </si>
  <si>
    <t xml:space="preserve"> Unimpeded Access to Health Care Services </t>
  </si>
  <si>
    <t xml:space="preserve"> Percentage of residents without health insurance by gender and race, Massachusetts </t>
  </si>
  <si>
    <t xml:space="preserve">According figures from the US Census Bureau Current Population Survey, over the years 2007 and 2008 Massachusetts had the highest rate of people with health insurance than all 50 states and DC (94% compared to 85% nation-wide) and also had the greatest increase in the percent of the population with insurance (up nearly 5 percentage points from 2005-2006 compared to less than one percentage point nation-wide).  </t>
  </si>
  <si>
    <t xml:space="preserve"> Mental health services capacity for children and adults, Massachusetts </t>
  </si>
  <si>
    <t xml:space="preserve">The National Alliance for Mental Illness' 2009 report Grading the States gave Massachusetts a grade of B -towards the top of the pack-based on a review of nearly 40 aspects of mental health care.    </t>
  </si>
  <si>
    <t xml:space="preserve"> Language interpreters at major hospitals and health centers, Boston</t>
  </si>
  <si>
    <t xml:space="preserve">Languages spoken in Boston's network of community health centers reflect the needs of residents in neighborhoods served. These include Spanish (86%), dialects of Chinese (24%), Vietnamese (28%), Haitian Creole (45%), French (45%), Portuguese (41%), and Cape Verdean Creole (21%).  </t>
  </si>
  <si>
    <t xml:space="preserve">  Low Rates of Disease and Mortality </t>
  </si>
  <si>
    <t xml:space="preserve"> Leading causes of hospitalization and death, Boston </t>
  </si>
  <si>
    <t xml:space="preserve">According to the Boston Public Health Commission, in 2007, the city-wide mortality rate was 716.9 per 100,000, down from 871.1 in 2002. The leading cause of death in Boston (the last year for which data are available) was cancer (189.5 per 100,000), followed by heart disease (147.3), injuries (53.6), and stroke (34.3). </t>
  </si>
  <si>
    <t xml:space="preserve"> Drug- and violence-related injuries and deaths, Boston </t>
  </si>
  <si>
    <t xml:space="preserve">The number of victims of violence-related injuries in Boston increased by 36% between 2003 and 2005 following a long-term decline of 49% between 1995 and 2003.  In 2006, the total number of homicides in Boston was 75, nearly double the 39 homicides in 2000 (but still below the totals in the late 1980s and early 1990s).   </t>
  </si>
  <si>
    <t xml:space="preserve"> Rates of STDs, hepatitis C and HIV infection, and AIDS mortality by race, Boston and neighborhood </t>
  </si>
  <si>
    <t xml:space="preserve">According to the Health of Boston 2009 Report, Boston residents continue to show high rates of risky sexual behavior and rates of sexually transmitted diseases (Chlamydia, gonorrhea and syphilis) have generally been trending up-ward, though HIV/AIDS cases have continued to decline. </t>
  </si>
  <si>
    <t xml:space="preserve"> Elimination of Racial/Ethnic Health Disparities in Health Outcomes </t>
  </si>
  <si>
    <t xml:space="preserve"> Infant mortality and birth weight by race/ethnicity, Boston </t>
  </si>
  <si>
    <t xml:space="preserve">Boston's overall Infant Mortality Rate (IMR)- the number of infant deaths per 1,000 live births-continued to decline in 2007 to a rate of 6.4, up from 5.2 in 2005, but down from 10.3 in 1992.  In 2007, Boston's overall rate of low birth-weight infants remained the same as 2005's rate, the first increase since 2002, reaching the highest rate of the last 15 years.   </t>
  </si>
  <si>
    <t xml:space="preserve">  Asthma hospitalization rates by race/ethnicity and age, Boston neighborhood </t>
  </si>
  <si>
    <t xml:space="preserve">From 1997 through 2006, the latest year for which data are available, black and Latino children in Boston were hospitalized for asthma far more frequently than white children. Asthma hospitalization rates in 2006, for example, were five times higher for blacks than for whites, and three and a half times higher for Latinos than for whites </t>
  </si>
  <si>
    <t xml:space="preserve"> Hospitalization and mortality rates by race/ethnicity, Boston </t>
  </si>
  <si>
    <t xml:space="preserve">In 2007, the last year for which data is available, the death rate for black Bostonians was more than double that for Asians and almost double that of Latinos, and well above the mortality rate of whites.  </t>
  </si>
  <si>
    <t xml:space="preserve"> Investment in Healthy Children and Adolescents </t>
  </si>
  <si>
    <t xml:space="preserve"> Women receiving adequate prenatal care, Boston and Massachusetts </t>
  </si>
  <si>
    <t xml:space="preserve">In 2007, the last year for which data are available, 85.3% of Boston's mothers received adequate prenatal care (rated either "Basic" or "Intensive" according to the Kotelchuck Index), about a 15% increase since 1991 </t>
  </si>
  <si>
    <t xml:space="preserve"> Up-to-date vaccinations, Boston and Massachusetts vs US </t>
  </si>
  <si>
    <t xml:space="preserve">In 2006, Boston's immunization rate for the 4:3:1:3 vaccine was 86.6%--higher than any other city in the nation, but down from 91.6% in 2004.    </t>
  </si>
  <si>
    <t xml:space="preserve"> Suicide rates among youth, Boston </t>
  </si>
  <si>
    <t xml:space="preserve">According to the 2007 CDC Youth Risk Behavior Surveillance System (YRBSS), all four measures of suicidality among Boston youth are down considerably since 1991.  </t>
  </si>
  <si>
    <t xml:space="preserve"> Youth who engage in risky behaviors, Boston </t>
  </si>
  <si>
    <t xml:space="preserve">In 2007, smoking amongst Boston's adolescents plummeted to 7.5%, a marked decline from 2005's level of 15.3%, data for Boston high schools indicate that reported marijuana use was down to 17.4% of students from 21.2% in 2005, while the percentage of Boston public school students who are sexually active increased slightly in 2007 -to 39.1% from 38.3% in 2005 - the percentage reporting condom use decreased at a greater rate, from 74.2% in 2005 to 68.1% in 2007.    </t>
  </si>
  <si>
    <t xml:space="preserve"> Youth who report a strong relationship with a parent or adult mentor by gender, grade and years lived in the US, Boston  </t>
  </si>
  <si>
    <t xml:space="preserve">According to the 2004 Boston Youth Survey conducted by the Harvard School of Public Health, 75% of Boston's teens report a strong relationship with a parent or an adult mentor.  However, levels of trust in others varies across gender, age and years lived in the US. </t>
  </si>
  <si>
    <t xml:space="preserve"> Healthy Behavior </t>
  </si>
  <si>
    <t xml:space="preserve"> Percentage of residents who engage in healthy behavior, Metro Boston and Massachusetts </t>
  </si>
  <si>
    <t xml:space="preserve">In 2007, 78.9% of Massachusetts residents, including 78.6% of residents of the Boston region, exercised regularly; these figures were identical to the previous year's.  In Suffolk County, rates of physical activity have increased markedly over the past several years, from 68.8% in 2005 to 76.4% in 2007. </t>
  </si>
  <si>
    <t xml:space="preserve"> Obesity by age, gender and racial/ethnic group, Boston </t>
  </si>
  <si>
    <t xml:space="preserve">In Massachusetts, the percentage of overweight residents was at 36.6% in 2008.  The percentage of obese residents increased from 10% in 1990 to 21.4% in 2008.  In 2007, 56.7% of all Bostonians were overweight or obese with a higher for blacks (66%) and Latinos (54%) in Boston. </t>
  </si>
  <si>
    <t xml:space="preserve"> Low Rates of Environmental Hazards </t>
  </si>
  <si>
    <t xml:space="preserve"> Location of children and recreation areas vs exposure to environmental hazards, Boston neighborhood </t>
  </si>
  <si>
    <t xml:space="preserve">In 2008, the percentage of children under the age of 6 with elevated lead levels was 1.2%, down 74% from 2001 levels.  By contrast, in 1991, 42% of children in Boston were exposed to blood levels of 10 g/dL (micrograms per deciliter) of lead. </t>
  </si>
  <si>
    <t xml:space="preserve"> Public Funding for Public Health </t>
  </si>
  <si>
    <t xml:space="preserve"> Trends in City, State and Federal public health funding levels </t>
  </si>
  <si>
    <t>FY08 the Massachusetts Department of Public Health budget reached its highest level since 2001, at $392 million.  Following years of consistent budget cuts-with a high of $408 million in FY01 and a low of $262 million in FY03-the DPH has gradually begun to recoup funding lost over the lost since 2001.  The 2008 figure was $22 million higher than the previous year's allocation of $370 million</t>
  </si>
  <si>
    <t xml:space="preserve">Research funding, Massachusetts and Metro Boston </t>
  </si>
  <si>
    <t xml:space="preserve">Retaining the Region's Competitive Edge in the Health Sector </t>
  </si>
  <si>
    <t>Retaining the Region's Competitive Edge in the Health Sector</t>
  </si>
  <si>
    <t>Elimination of Racial/Ethnic Health Disparities in Health Outcomes</t>
  </si>
  <si>
    <t>Investment in Healthy Children and Adolescents</t>
  </si>
  <si>
    <t>Healthy Behavior</t>
  </si>
  <si>
    <t>Health</t>
  </si>
  <si>
    <t xml:space="preserve"> Housing costs as a percentage of the cost of living, Boston vs selected cities </t>
  </si>
  <si>
    <t>In 2008, the ACCRA Cost of Living Index ranked Boston 7th in the earnings needed for a family of four to reach the purchasing power of 300% of federal poverty: $84,173 to equal the average of $63,000 nationwide.  In 2008, 50% of renters and 47% of homeowners spent at least 30% of income on housing.</t>
  </si>
  <si>
    <t xml:space="preserve"> Retaining Boston's Competitive Advantage in Housing </t>
  </si>
  <si>
    <t xml:space="preserve">  Housing units within a ten-minute walk of rail transit, Boston </t>
  </si>
  <si>
    <t>In Boston, almost 80% of jobs, 51% of public schools, and 56% of residences are located within a one-quarter mile (or ten-minute walk) of a public transit stop.  While 76% of Asian and white households were close to rail transit, only 54% of Latino households and 41% of black households were.</t>
  </si>
  <si>
    <t xml:space="preserve"> Retaining Boston's Competitive Advantage in Housing</t>
  </si>
  <si>
    <t xml:space="preserve"> Median home price vs median household income, Metro region </t>
  </si>
  <si>
    <t xml:space="preserve">In 2007, a median-income households could afford to purchase a median-price home in 46 of Greater Boston's 161 communities-up from 19 in 2005.  However, the Greater Boston Housing Report Card produced by the Dukakis Center for Urban and Regional Policy shows that homes were affordable to first-time buyers in just 6 of those communities in 2007. </t>
  </si>
  <si>
    <t xml:space="preserve"> Housing Affordable to All Residents </t>
  </si>
  <si>
    <t xml:space="preserve"> Median home price, Boston neighborhood </t>
  </si>
  <si>
    <t xml:space="preserve">Boston's city-wide median sales price of all single-family homes, condos and multi-family buildings in 2008 was $352,000-down 10% from the peak of $390,000 in 2005, but still 52% higher than the median price in 2000.  </t>
  </si>
  <si>
    <t xml:space="preserve">Housing Affordable to All Residents </t>
  </si>
  <si>
    <t xml:space="preserve"> Median advertised two-bedroom rental, Boston</t>
  </si>
  <si>
    <t xml:space="preserve">As Boston's home prices have declined and foreclosures increased, rents have increased. The median advertised asking rent increased by 9% from $1,700 in 2007 to $1,850 in 2008. </t>
  </si>
  <si>
    <t xml:space="preserve"> Growth in population, households, housing units and jobs, Metro Boston </t>
  </si>
  <si>
    <t>In Metro Boston, the number of households continued to increase faster than population, increasing by 7.7% Between 1990 and 2000, and by another 3% from 2000 to 2005, This reflects a trend toward one- and two-person households, leading to a housing shortage and pushing up prices.</t>
  </si>
  <si>
    <t xml:space="preserve"> An Adequate Housing Supply </t>
  </si>
  <si>
    <t xml:space="preserve"> Vacancy rates in Metro Boston, Inner Core Communities, and Boston </t>
  </si>
  <si>
    <t>In 2008 Metro Boston had a 1.5% homeowner vacancy rate, down from 1.9% in 2006.  The statewide vacancy rate also declined over the same time, from 1.8% to 1.6%.  Nationally, the homeowner vacancy rate rose during this period, from 2.4% to 2.8%.</t>
  </si>
  <si>
    <t xml:space="preserve"> Municipalities with the fastest and slowest growth in housing supply, Metro Boston </t>
  </si>
  <si>
    <t>Of the 101 municipalities in the MAPC region, on a percentage basis, Chelsea, Medford and Winthrop produced the fewest number of housing units between 2000 and 2005; Middleton created the most. In absolute numbers, Boston permitted more units than any other city or town. With Mayor Menino's Leading the Way I and II programs, Boston created 18,000 units of housing in from 2000 to 2006</t>
  </si>
  <si>
    <t xml:space="preserve"> Market rate and subsidized housing production, Metro Boston </t>
  </si>
  <si>
    <t xml:space="preserve">Between 2003 and June 2007, 10,969 new units of housing were permitted in Boston, meeting Mayor Menino's "Leading the Way" goals, but in the first three quarters of 2008, permits dropped about 40% from 2004 levels while in Massachusetts, permits were issued for just 7,917 units-down 50% from 2006 on an annualized basis compared to the national decline of 46%. </t>
  </si>
  <si>
    <t xml:space="preserve"> Adequate Housing Production </t>
  </si>
  <si>
    <t xml:space="preserve">  Dormitory beds to students, Boston </t>
  </si>
  <si>
    <t>On average, more than 1,000 dormitory beds have been added annually in Boston since 1990-an effort by colleges and universities to reduce competition for apartments between students and family households-although the BRA estimates that roughly 24,000 undergrad and graduate students continue to live off campus.</t>
  </si>
  <si>
    <t xml:space="preserve"> Adequate Housing Production</t>
  </si>
  <si>
    <t xml:space="preserve"> Homelessness among men, women and children, Boston </t>
  </si>
  <si>
    <t>Boston's annual census of the homeless population, undertaken each December, found 7,681 homeless people in 2008, an increase of 11% over 2007.  Families with children have been the fastest growing homeless population.</t>
  </si>
  <si>
    <t xml:space="preserve"> Homelessness Prevention </t>
  </si>
  <si>
    <t xml:space="preserve"> Communities with the highest and lowest percentage of affordable housing, Metro Boston </t>
  </si>
  <si>
    <t>As of April 2009, 55 of Massachusetts' 351 cities and towns met the standard of a minimum of 10% affordable housing inventory and another 12 have met short-term planned production goals, up from 48 in 2007 and 27 in 2001</t>
  </si>
  <si>
    <t xml:space="preserve"> Equitable Distribution of Affordable Housing </t>
  </si>
  <si>
    <t xml:space="preserve"> Distribution of affordable housing units, Boston neighborhood </t>
  </si>
  <si>
    <t xml:space="preserve">Between 2000 and 2008 the City of Boston added 1,190 new units of affordable housing and as of 2008, Boston had the highest percentage of affordable housing among MAPC communities at 20%--up from 19.4% in 2006 </t>
  </si>
  <si>
    <t>Equitable Distribution of Affordable Housing</t>
  </si>
  <si>
    <t xml:space="preserve"> Homeownership and access to mortgages by race, Boston </t>
  </si>
  <si>
    <t xml:space="preserve">The gap in homeownership rates between whites and people of color has grown in Boston and in 2007, 12% of all home purchase and refinance loans in Boston were High APR Loans: 11% to Boston's white borrowers; 23% of Latino; and 25% of African American borrowers. </t>
  </si>
  <si>
    <t xml:space="preserve"> Fair Housing </t>
  </si>
  <si>
    <t xml:space="preserve"> Mortgage foreclosures, Boston neighborhood </t>
  </si>
  <si>
    <t xml:space="preserve">The City of Boston recorded 1,215 foreclosure deeds in 2008, up from 703 in 2007. However, the pace of activity declined slightly in early 2009, perhaps due to a new 90-day "right to cure" period in effect since May 2008.   </t>
  </si>
  <si>
    <t xml:space="preserve"> Healthy Homes and Neighborhoods </t>
  </si>
  <si>
    <t xml:space="preserve"> Abandoned properties, Boston neighborhood </t>
  </si>
  <si>
    <t xml:space="preserve">In 2008, 318 buildings were categorized as abandoned or distressed by the City of Boston Department of Neighborhood Development.  This represents a slight increase over 2007 which found 310 of such buildings, but strikingly lower than in 1997 when more than 1,000 buildings were categorized as such. </t>
  </si>
  <si>
    <t xml:space="preserve">Healthy Homes and Neighborhoods </t>
  </si>
  <si>
    <t xml:space="preserve"> Reported cases of lead poisoning, Boston </t>
  </si>
  <si>
    <t xml:space="preserve">The incidence of elevated blood lead level has dropped dramatically from 42% of those screened in 1991 to 1.2% in 2008, a 95% reduction. Although the prevalence rate has dropped significantly, Boston's lower-income neighborhoods continue to have a higher than average prevalence of elevated led levels </t>
  </si>
  <si>
    <t xml:space="preserve"> Trend in public funding for housing, federal and state </t>
  </si>
  <si>
    <t>In the wake of a nearly $3B state revenue shortfall, the FY10 state legislative budget for the Department of Housing &amp; Community Development, at more than $253 million, was nearly $22 million less than FY09 allocations and down from $299 million in FY08.</t>
  </si>
  <si>
    <t xml:space="preserve"> Public Funding for Housing </t>
  </si>
  <si>
    <t xml:space="preserve"> Impact of terrorism on local public safety resources, Metro Boston</t>
  </si>
  <si>
    <t xml:space="preserve">Street Safe Boston, a major new collaborative effort among the City of Boston, the Boston Police Department, The Boston Foundation and numerous community members and organizations, is a 5 year, $26 million effort to reduce youth crime and homicides in Boston's "hot spot" neighborhoods.    </t>
  </si>
  <si>
    <t>Balanced, Robust Strategies for Public Safety, Regional and Homeland Security</t>
  </si>
  <si>
    <t xml:space="preserve"> Low Crime Rates in Boston</t>
  </si>
  <si>
    <t xml:space="preserve"> Trends in reported Part One Crime per  population, Boston neighborhood</t>
  </si>
  <si>
    <t xml:space="preserve">Increasing concern over gang activity is a contributor to such perceptions: 19% of Bostonians felt gangs were a problem.  </t>
  </si>
  <si>
    <t>Perception of Public Safety</t>
  </si>
  <si>
    <t xml:space="preserve">According to the Boston Public Health Commission, 81%of Bostonians surveyed in 2008 felt that residents are willing to help their neighbors and at least 70%of residents felt this level of trust in their own neighbors. </t>
  </si>
  <si>
    <t xml:space="preserve">The Boston Police Department has increased the investment in neighborhood-based police initiatives through Same Cop/Same Neighborhood, B-SMART, Safe Neighborhood Initiative and StreeSafe Boston. </t>
  </si>
  <si>
    <t xml:space="preserve"> Balanced, Robust Strategies for Public Safety, Regional and Homeland Security </t>
  </si>
  <si>
    <t xml:space="preserve"> Collaboration for preventive strategies and emergency preparedness, Metro Boston </t>
  </si>
  <si>
    <t xml:space="preserve"> Trends in local public safety in Boston vs Northeast, US other large cities </t>
  </si>
  <si>
    <t xml:space="preserve">As of 2008, Boston had a lower property and violent crime rate than 14 of the largest US Cities.  However, between 2001 and 2007, Boston experienced a 78% increase in African American homicide offenders between the ages of 14 and 24-the 6th highest increase among large US cities.  And Massachusetts ranks 5th in the nation in the percent of corrections-involved adults: 1 in 24. </t>
  </si>
  <si>
    <t xml:space="preserve"> Trends in reported citywide crime in Part One (Serious) Crime, Part Two (Quality of Life) Crimes and for Crimes in Public Housing, Boston </t>
  </si>
  <si>
    <t xml:space="preserve">Crime rates in Boston continue to decline following an up-tick in 2005 and 2006, with much of the credit going to an increased emphasis on community policing, more street workers and reinvigorated and new public/private partnerships.  Overall, crime in Boston declined by 8.4%, or 2,632 incidents, between 2007 and 2008, continuing a gradual drop since the last peak in 2001.   </t>
  </si>
  <si>
    <t xml:space="preserve">Violent and property crime has declined in all of Boston's neighborhoods between 2006 and 2008.  However, half of reported violent crimes are concentrated in Police Districts that comprise roughly one-third of the city's population and cover the neighborhoods of Roxbury/Mission Hill (20%), Dorchester (16%), and Mattapan/North Dorchester (14%). </t>
  </si>
  <si>
    <t xml:space="preserve"> Resident public perception of safety and quality of life ranking, Boston neighborhood </t>
  </si>
  <si>
    <t xml:space="preserve">According to the Boston Police Department's 2008 Boston Neighborhood Survey, fewer than half of Bostonians-43%-feel that their neighborhood is safe. Neighborhoods with the lowest percentage of residents feeling safe were Roxbury (22%), North Dorchester (22%) and Mattapan (25%) in contrast to residents of the Back Bay (69%),West Roxbury (68%) and the North End (60%). </t>
  </si>
  <si>
    <t xml:space="preserve"> Perception of Public Safety </t>
  </si>
  <si>
    <t xml:space="preserve"> Public perception of threats to community by type, Boston </t>
  </si>
  <si>
    <t xml:space="preserve"> Residents who trust their neighbors, Boston neighborhood </t>
  </si>
  <si>
    <t xml:space="preserve"> Strong Civic and Social Networks </t>
  </si>
  <si>
    <t xml:space="preserve"> Domestic violence, Boston neighborhood   </t>
  </si>
  <si>
    <t xml:space="preserve">Strong Civic and Social Networks </t>
  </si>
  <si>
    <t xml:space="preserve"> Trends in reported hate crimes, Boston </t>
  </si>
  <si>
    <t xml:space="preserve">Hate crimes in Boston have dropped considerably since 2001, but a slight up-tick since 2006 shows that crimes against African American and white Bostonians are increasing Yet proven hate crimes and those strongly indicative of racial/ethnic, gender, sexual orientation or religious bias increased from 169 in 2006 to 212 in 2008-nearly 60% of which were perpetrated against whites (up 60% from 2007) and African Americans (up 15% from 2007).  </t>
  </si>
  <si>
    <t xml:space="preserve"> Juvenile crime rates, Boston </t>
  </si>
  <si>
    <t xml:space="preserve">Despite an overall decline in crime, youth gun-related and gang-related violent crime and homicides have been increasing, particularly among Boston's youth of color, between 2004 and 2008 youth arrests for violent crime in Boston increased 15%.   </t>
  </si>
  <si>
    <t xml:space="preserve"> Supportive Environment for Youth and Children </t>
  </si>
  <si>
    <t xml:space="preserve"> After school program availability, Boston neighborhood </t>
  </si>
  <si>
    <t xml:space="preserve">Supportive Environment for Youth and Children </t>
  </si>
  <si>
    <t xml:space="preserve"> Permanent expulsion rates by race, gender, income and English proficiency, Boston Public Schools vs Massachusetts  </t>
  </si>
  <si>
    <t xml:space="preserve"> Partnerships with law enforcement agencies by type, Boston neighborhood </t>
  </si>
  <si>
    <t xml:space="preserve"> Partnerships for Violence Reduction </t>
  </si>
  <si>
    <t xml:space="preserve"> Respect and trust between residents and police officers, Boston </t>
  </si>
  <si>
    <t xml:space="preserve">In 2006, 76% of the residents surveyed rated Boston Police officers "excellent" or "good" at being fair and respectful. This is the most positive response the Department has received since the survey was initiated in 1997.  </t>
  </si>
  <si>
    <t xml:space="preserve"> Police and Community Relations </t>
  </si>
  <si>
    <t xml:space="preserve"> Trends in federal, state and city funding for the Boston Police Department </t>
  </si>
  <si>
    <t>The Boston Police Department's funding increased by 28%between FY2002 and FY2009, despite a pull back in federal funds for community policing, which supported an increase in the number of police officers of 178 between 2004 and 2008.</t>
  </si>
  <si>
    <t xml:space="preserve"> Public Funding and Support </t>
  </si>
  <si>
    <t>Public Safety</t>
  </si>
  <si>
    <t xml:space="preserve"> Research &amp; Development and venture capital funding, Massachusetts </t>
  </si>
  <si>
    <t xml:space="preserve">In 2003, MA received $5.2 billion (up 21% from 2001) in federal R&amp;D funds, second only to California. The percentage of US venture capital funds invested in MA rose 11% in 2001 to 14% in 2003, but fell back to 11% in 2005. An average of $2.6 billon in VC funds were spent each year from 2002 to 2005, half the nearly $5 billion invested in 2001.   </t>
  </si>
  <si>
    <t xml:space="preserve"> Sustaining Metro Boston's Competitive Edge </t>
  </si>
  <si>
    <t xml:space="preserve"> Patents per capita, Massachusetts versus other Leading Technology States </t>
  </si>
  <si>
    <t xml:space="preserve">In 2008, 3,580 patents were granted to Massachusetts innovators, or approximately 60 per 100,000 residents, according the US Patent and Trademark Office.  This places Massachusetts tied with California and ahead of other Leading Technology States in patents a per capita, but a drop in the number of patents issued since 2006 when 4,369 patents were issued.  </t>
  </si>
  <si>
    <t xml:space="preserve">Sustaining Metro Boston's Competitive Edge </t>
  </si>
  <si>
    <t xml:space="preserve">  Graduates with science and technology degrees, Massachusetts </t>
  </si>
  <si>
    <t xml:space="preserve">The number of engineering degrees awarded in Massachusetts declined by 2% between 2005 and 2007, attributable to a decline in Bachelor's and Master's Degrees awarded.  However, the number of awarded engineering Doctoral Degrees increased by 33% over the same time, to 16 PhD's awarded per 100,000 people in the workforce </t>
  </si>
  <si>
    <t xml:space="preserve"> In-home access to computers and the Internet, Boston and Metro Boston </t>
  </si>
  <si>
    <t xml:space="preserve">As of 2007, 61% of adults in Metro Boston had in-home access to broadband internet-the second-highest penetration of broadband in the US behind San Francisco and well above the US average of 49%, according to Scarborough Research. </t>
  </si>
  <si>
    <t xml:space="preserve"> Universal Access to Technology</t>
  </si>
  <si>
    <t xml:space="preserve"> Public access to computers and the Internet, Boston neighborhood </t>
  </si>
  <si>
    <t xml:space="preserve">Use of the main Boston Public Library (BPL) and its 27 neighborhood branches as a source for public Internet access has increased dramatically. Internet sessions using BPL computers increased by 25% between FY06 and FY08 to 673,735 unique sessions.   </t>
  </si>
  <si>
    <t>Universal Access to Technology</t>
  </si>
  <si>
    <t xml:space="preserve"> Number of neighborhoods/communities with available broadband and wireless access, Massachusetts and Boston </t>
  </si>
  <si>
    <t xml:space="preserve">As of 2007, Massachusetts has over 2.6 million high speed internet lines and the number has increased by double-digit percentages every year since 2005.  The legislature passed the Broadband Act in 2008 to ensure all communities, schools and businesses have access to high speed internet. </t>
  </si>
  <si>
    <t xml:space="preserve"> Ratio of students per computer, Boston Public Schools </t>
  </si>
  <si>
    <t xml:space="preserve">As of 2007/08, the Boston Public Schools had one computer for every 3.6 students-a rate equal to the state average and higher than  any suburban districts.   </t>
  </si>
  <si>
    <t xml:space="preserve"> Use of Technology for Teaching and Learning </t>
  </si>
  <si>
    <t xml:space="preserve"> Schools wired for high-speed Internet access, Boston Public Schools and Massachusetts vs Leading Technology States </t>
  </si>
  <si>
    <t xml:space="preserve">Boston was the first city in the nation to connect all of its public schools to the Internet, and all new schools are completely networked. Statewide, the percentage of schools with high speed internet access increased from 53% in 2000 to 74% in 2003 and to 98% in 2006. </t>
  </si>
  <si>
    <t xml:space="preserve">Use of Technology for Teaching and Learning </t>
  </si>
  <si>
    <t xml:space="preserve"> Teachers using technology in teaching, Boston Public Schools and Massachusetts vs Leading Technology States </t>
  </si>
  <si>
    <t>In 2007, Education Week graded Massachusetts' use of technology in education as a D+ grade, compared to a C+ for the nation as a whole.</t>
  </si>
  <si>
    <t xml:space="preserve"> Workforce with New Economy skills, Massachusetts </t>
  </si>
  <si>
    <t xml:space="preserve">Boston's Technology Goes Home program has served more than 3,500 families over 9 years in training and home access to computer technology. Documented results include 87% of participants who report increased connection to the community; 92% of parents cite improvement in children's schoolwork; and 95% of participants reported significantly improved computers skills. </t>
  </si>
  <si>
    <t xml:space="preserve"> Technologically Skilled Workforce </t>
  </si>
  <si>
    <t xml:space="preserve"> Innovation economy and information technology employment, Boston and Massachusetts </t>
  </si>
  <si>
    <t xml:space="preserve">Mass Tech Collaborative calculates that between 2003 and 2007, innovation economy employment grew in Scientific, Technical &amp; Management jobs (16%), Health Care Delivery (11%), Post-Secondary Education (6%) and Business Services (5%). However, the sectors with the greatest percentage growth are those with among the lowest compensation (in Health Service Delivery, average real annual pay of $52,048 compared to $118,782 in Financial Services). </t>
  </si>
  <si>
    <t>Technologically Skilled Workforce</t>
  </si>
  <si>
    <t xml:space="preserve"> Use of the Internet for government and community information, Metro Boston </t>
  </si>
  <si>
    <t xml:space="preserve">Nationally, 51% of the population used email in 2003, up from 45% in 2001. In the Boston region, 42% of respondents to the Current Population Survey used the Internet to find government information in 2003, the most recent data available. Also, 21% said they used the Internet for job searches. Most people used the Internet from home or work; however, 13% said they used the Internet at a public library. </t>
  </si>
  <si>
    <t xml:space="preserve"> Integration of Technology for Community Building and Information </t>
  </si>
  <si>
    <t xml:space="preserve"> Availability and use of technology in nonprofits, Metro Boston </t>
  </si>
  <si>
    <t xml:space="preserve">Technology is augmenting the capacity of the nonprofit sector through local innovations such as Givvy, the Massachusetts Cultural Database Project and Massnonprofitnet.org   </t>
  </si>
  <si>
    <t xml:space="preserve"> Up-to-date Technology Infrastructure in the Nonprofit Sector </t>
  </si>
  <si>
    <t xml:space="preserve"> Use of technology for electronic advocacy, activism, lobbying and organizing, Metro Boston </t>
  </si>
  <si>
    <t xml:space="preserve">Now ubiquitous social media technology such as Facebook and twitter allow individuals, neighborhoods and communities of common interest to build virtual social capital across the globe while local groups, such as the Ethos Roundable, are building the capactiy for positive social change through technology. </t>
  </si>
  <si>
    <t>Up-to-date Technology Infrastructure in the Nonprofit Sector</t>
  </si>
  <si>
    <t>Technology</t>
  </si>
  <si>
    <t>Cultural Life and Arts</t>
  </si>
  <si>
    <t>State Taxes by sector / ethinicity / income / educational attainment</t>
  </si>
  <si>
    <t xml:space="preserve">  </t>
  </si>
  <si>
    <t>Lower City Government Energy Consumption by 30 Percent</t>
  </si>
  <si>
    <t>Philadelphia reduces its vulnerability to rising energy prices</t>
  </si>
  <si>
    <t>At 47% completion, with 14 initiatives</t>
  </si>
  <si>
    <t>Energy</t>
  </si>
  <si>
    <t>Reduce Citywide Building Energy Consumption by 10 Percent</t>
  </si>
  <si>
    <t>At 40% completion with 16 initiatives</t>
  </si>
  <si>
    <t>Retrofit 15 Percent of Housing Stock with Insulation, Air Sealing and Cool Roofs</t>
  </si>
  <si>
    <t>At 25% completion with four initiatives</t>
  </si>
  <si>
    <t>Purchase and Generate 20 Percent of Electricity Used in Philadelphia from Alternative Energy Sources</t>
  </si>
  <si>
    <t>At 44% completion with 11 initiatives</t>
  </si>
  <si>
    <t>Reduce Greenhouse Gas Emissions by 20 Percent</t>
  </si>
  <si>
    <t>Philadelphia reduces its environmental footprint</t>
  </si>
  <si>
    <t>At 60% completion with three initiatives</t>
  </si>
  <si>
    <t>Environment</t>
  </si>
  <si>
    <t>Improve Air Quality toward Attainment of Federal Standards</t>
  </si>
  <si>
    <t>At 43% completion with 12 initiatives</t>
  </si>
  <si>
    <t>Divert 70 Percent of Solid Waste from Landfill</t>
  </si>
  <si>
    <t>At 36% completion with 18 initiatives</t>
  </si>
  <si>
    <t>Manage Stormwater to Meet Federal Standards</t>
  </si>
  <si>
    <t>At 60% completion with 12 initiatives</t>
  </si>
  <si>
    <t>Equity</t>
  </si>
  <si>
    <t>Provide Park and Recreation Resources within 10 Minutes of 75 Percent of Residents</t>
  </si>
  <si>
    <t>Philadelphia delivers more equitable access to healthy neighborhoods</t>
  </si>
  <si>
    <t>At 30% completion with 4 initiatives</t>
  </si>
  <si>
    <t>Bring Local Food within 10 Minutes of 75 Percent of Residents</t>
  </si>
  <si>
    <t>At 31% completion with 11 initiatives</t>
  </si>
  <si>
    <t>Increase Tree Coverage toward 30 Percent in All Neighborhoods by 2025</t>
  </si>
  <si>
    <t>At 55% completion with 12 initiatives</t>
  </si>
  <si>
    <t>Reduce Vehicle Miles Traveled by 10 Percent</t>
  </si>
  <si>
    <t>Philadelphia creates a competitive advantage from sustainability</t>
  </si>
  <si>
    <t>At 47% completion with 17 initiatives</t>
  </si>
  <si>
    <t>Economy</t>
  </si>
  <si>
    <t>Increase the State of Good Repair in Resilient Infrastructure</t>
  </si>
  <si>
    <t>At 27% completion with 2 initiatives</t>
  </si>
  <si>
    <t>Double the Number of Low- and High-Skill Green Jobs</t>
  </si>
  <si>
    <t>At 47% completion with 9 initiatives</t>
  </si>
  <si>
    <t>Philadelphia is the Greenest City in America</t>
  </si>
  <si>
    <t>Philadelphians unite to build a sustainable future</t>
  </si>
  <si>
    <t>At 72% completion with 5 initiatives</t>
  </si>
  <si>
    <t>Green Works Philadelphia</t>
  </si>
  <si>
    <t>2010 Progress Report</t>
  </si>
  <si>
    <t>Sustainable Cincinnati</t>
  </si>
  <si>
    <t>Regional Indicators Measuring the Economic, Environmental, and Social Health of the Tri-State Metropolitan Area</t>
  </si>
  <si>
    <t xml:space="preserve">An entrepreneurial spirit is considered essential for wealth creation and the longterm health of the economy. Although it is understood that many new businesses fail in the fi rst few years, the number of failures or the net number of businesses were seen as less important measures. The key indicator is whether there is a steady stream of new ideas and new enterprises, some of which will be successful </t>
  </si>
  <si>
    <t xml:space="preserve">This indicator measures our ability to attract new technology workers and keep our own children in the region when they graduate. Our ability to attract young people to the region is highly influenced by cultural and quality of life issues. Economic development professionals consider the ability to attract a qualified workforce essential to keeping the region competitive. As our population ages, young workers are essential not only to meeting the needs of employers but to providing support for older and younger people who are dependent on their wages and other support. This indicator is a measure of what might be called the “vitality” of a community </t>
  </si>
  <si>
    <t xml:space="preserve">Students adequately prepared by their education are expected to have earnings growth reflecting accelerated value to employers </t>
  </si>
  <si>
    <t>Attracting new businesses with wages enabling self-sufficiency reduces societal costs while increasing a sense of personal value</t>
  </si>
  <si>
    <t xml:space="preserve">This indicator measures the balance of land uses. While no ideal balance was identified, it is important to monitor trends. Land is a finite resource; increased use for one purpose means a reduction for other uses. Car habitat includes roads and parking lots. It gets at flooding and water quality problems caused by impervious surfaces; loss of green space; air quality problems created by auto emissions; increased commuter times that impact on civic and family life </t>
  </si>
  <si>
    <t>This indicator includes residential, commercial and industrial solid waste, plus construction and demolition debris. Illustrated data, however, only includes residential, commercial and industrial solid waste. Total waste land filled could be reduced either by producing less waste or by recycling efforts.</t>
  </si>
  <si>
    <t>Healthy Ecosystems and efficiency in use of resources</t>
  </si>
  <si>
    <t>Improving Cincinnati’s air quality may reduce illness while increasing the attractiveness for businesses and people.</t>
  </si>
  <si>
    <t xml:space="preserve">Our region’s abundant fresh waters provide drinking water, food, recreation, and benefits essential to the functioning of terrestrial ecosystems.  </t>
  </si>
  <si>
    <t>If you have your health you have everything</t>
  </si>
  <si>
    <t xml:space="preserve">The Cincinnati region is one of several metropolitan areas involved in the Social Capital Benchmark Survey. The Greater Cincinnati Foundation sponsored the survey locally. The survey measures various aspects of civic ties and community connections, including social trust, political participation, civic leadership and associational involvement, giving and volunteering, faith based engagement, and informal social ties. This indicator will also report the percent of eligible voters that actually vote </t>
  </si>
  <si>
    <t xml:space="preserve">Citizens will not stay in a community if they do not feel safe. Although violent crime rates have been going down nationally and the Cincinnati region is better than other urban areas, safety is such an essential need of the community, it needs to be watched and measured. Crime rates affect, and are affected by, economic and social issues. Although crime rates are generally reported by jurisdiction, it was felt important that attention be focused on a regional measure. Violent crime affects more than the people who live and work in certain high-crime neighborhoods. It has a negative impact on the entire region. </t>
  </si>
  <si>
    <t xml:space="preserve">This indicator is affected both by the existence (or lack) of public transit systems and by how accessible the existing systems are to the population. The use of public transportation reduces air pollution from automobiles, reduces energy consumption, and reduces the need for more and larger highways. Public transportation is also important in connecting potential employees to jobs and housing throughout the region </t>
  </si>
  <si>
    <t xml:space="preserve">This information would be obtained through opinion surveys. Public interactions would include interactions with the police, with shop clerks, on buses, etc. African Americans make up 12% of the region and have historically been treated as an underclass by the white majority. Perceptions of fair treatment are a good indicator that we are healing the racial divisions. At the same time, it is important that diversity in all aspects is respected </t>
  </si>
  <si>
    <t xml:space="preserve">Indicators of disproportionate poverty identify areas at risk for economic decline and rising crime. Indicators of racial segregation may indicate risk of social stratification and racial disharmony. Breaking racial segregation and cycles of poverty require effective access of every citizen to education, jobs, housing, transportation, credit and markets. </t>
  </si>
  <si>
    <t>Minneapolis Living Well</t>
  </si>
  <si>
    <t>2011 Sustainability Report</t>
  </si>
  <si>
    <t xml:space="preserve">Healthy Infants  </t>
  </si>
  <si>
    <t>Healthy life</t>
  </si>
  <si>
    <t xml:space="preserve">Teen Pregnancy  </t>
  </si>
  <si>
    <t xml:space="preserve">HIV and Gonorrhea  </t>
  </si>
  <si>
    <t xml:space="preserve">Healthy Weight  </t>
  </si>
  <si>
    <t xml:space="preserve">Asthma   </t>
  </si>
  <si>
    <t xml:space="preserve">Lead Poisoning   </t>
  </si>
  <si>
    <t xml:space="preserve">Climate Change   </t>
  </si>
  <si>
    <t>Green print</t>
  </si>
  <si>
    <t xml:space="preserve">Renewable Energy   </t>
  </si>
  <si>
    <t xml:space="preserve">Air Quality   </t>
  </si>
  <si>
    <t>Waste Reduction and Recycling</t>
  </si>
  <si>
    <t xml:space="preserve">Biking   </t>
  </si>
  <si>
    <t xml:space="preserve">Downtown Transportation Alternatives   </t>
  </si>
  <si>
    <t xml:space="preserve">Airport Noise   </t>
  </si>
  <si>
    <t xml:space="preserve">Tree Canopy   </t>
  </si>
  <si>
    <t xml:space="preserve">Storm water   </t>
  </si>
  <si>
    <t xml:space="preserve">Healthy Lakes   </t>
  </si>
  <si>
    <t xml:space="preserve">Green Jobs   </t>
  </si>
  <si>
    <t xml:space="preserve">Local Food   </t>
  </si>
  <si>
    <t xml:space="preserve">Affordable Housing   </t>
  </si>
  <si>
    <t>Vital Community</t>
  </si>
  <si>
    <t xml:space="preserve">Homelessness   </t>
  </si>
  <si>
    <t xml:space="preserve">Brownfield Sites   </t>
  </si>
  <si>
    <t xml:space="preserve">Violent Crimes   </t>
  </si>
  <si>
    <t xml:space="preserve">Community Engagement   </t>
  </si>
  <si>
    <t xml:space="preserve">Arts and the Economy   </t>
  </si>
  <si>
    <t xml:space="preserve">Graduation Rate   </t>
  </si>
  <si>
    <t xml:space="preserve">Employment and Poverty   </t>
  </si>
  <si>
    <t>The infant mortality rate is an important measure of population health because it is associated with a variety of health issues that impact pregnant women and infants. Disparities in infant mortality rates reflect a multitude of factors affecting pregnant women, including the long-term effects of poverty, stress, poor maternal health and lack of access to high quality health care.</t>
  </si>
  <si>
    <t>Teenage childbearing can create challenges for mothers, children and families. Teen mothers are at a higher risk for premature birth, low birth weights and ongoing difficulties such as long-term poverty, lower levels of education and poorer job prospects.
Children born to teen parents are at a higher risk for abuse, neglect and poor school performance.</t>
  </si>
  <si>
    <t>Seeking to increase use of renewable sources of energy</t>
  </si>
  <si>
    <t>Reduction of the GHG</t>
  </si>
  <si>
    <t>Related to health problems such as asthma, lung disease, and heart disease. Most air pollution comes from fossil fuel exhaust released by vehicles</t>
  </si>
  <si>
    <t>relate to consumption of resources and efficiency in their use</t>
  </si>
  <si>
    <t>An indicator of health, economy and environmental sound strategies to reduce negative effects of commuting by driving</t>
  </si>
  <si>
    <t>Green print, shows the miles of bikeways in Minneapolis, but not the number of users</t>
  </si>
  <si>
    <t>HIV (the virus that causes AIDS) and gonorrhea
disproportionately affect Minneapolis residents
compared with those living in other areas in
Minnesota, with negative consequences for public
health and the economy.</t>
  </si>
  <si>
    <t>Obesity is among the most common causes of chronic disease such as diabetes and heart disease. These illnesses saddle individuals with physical, emotional and financial strain while costing the health care system and the broader community billions of dollars each year. People are more likely to reach a healthy weight1 when healthy foods and opportunities for physical activity are  affordable, safe and desirable in the places where they live, learn, work and play.</t>
  </si>
  <si>
    <t>Asthma is associated with a variety of indoor and outdoor environmental factors, including smoking. Asthma hospitalization rates often increase when air pollution from fine particles is high; this comes primarily from burning fossil fuels, especially in cars and trucks.</t>
  </si>
  <si>
    <t>Childhood lead poisoning is one of the most common yet preventable health problems in the U.S. Lead is highly toxic and can be found in peeling paint, soil and unregulated products. Children usually have no overt symptoms, but the damage is irreversible and can be profound – including brain damage, learning problems and antisocial behavior. Ensuring that all children are tested will promote prevention, education and early intervention and can reduce lead poisoning.</t>
  </si>
  <si>
    <t>Green print, show ridership of regional transit service 1990 - 2009</t>
  </si>
  <si>
    <t>They only measure the ridership, therefore this is more a matter of providing public transportation and savings in transit reduction, fuel consumption reduction</t>
  </si>
  <si>
    <t>Impacts the environment, producing noise and air pollution that affect the nearby residents’ quality of life.</t>
  </si>
  <si>
    <t>Green print, but not necessarily related to green footrprint. More related to reduc tion of levels of noise that affect quality of life</t>
  </si>
  <si>
    <t>Our urban forest cleans the air, shelters wildlife, catches water runoff, cools our homes, provides us with food and makes our city more beautiful.</t>
  </si>
  <si>
    <t>Green print, show number of trees plante</t>
  </si>
  <si>
    <t>Green print, show residential recycling and composting as % of their garbage</t>
  </si>
  <si>
    <t>Green print, show number of rain gardens in the city</t>
  </si>
  <si>
    <t>Reduce stormawater pollution entering lakes and rivers with initiatives to catch stormwater</t>
  </si>
  <si>
    <t>Practices that help protect lake water quality include frequent monitoring, lake restoration projects, managing stormwater to keep pollutants out of our lakes and helping residents understand how they can help manage stormwater.</t>
  </si>
  <si>
    <t>Green print, show lake aesthetic and user recreation index</t>
  </si>
  <si>
    <t>The expanding green jobs industry provides opportunities for workers with a wide range of skills. Green jobs also grow our economy and reduce environmental impacts. The City is playing an active role in supporting local green businesses and growing green jobs through our environmental procurement and green building policies, workforce training activities, energy efficiency financing programs, and business-to-business networking efforts.</t>
  </si>
  <si>
    <t>Show number of green jobs created every year</t>
  </si>
  <si>
    <t>A socially, economically and ecologically sustainable food system supports and promotes the current and future health of individuals, communities and the natural environment. It requires infrastructure and networks that support the life cycle of food from production to waste recovery. It makes nutritious food accessible and affordable to all, increases food safety and security, and is biodiverse and resilient. It is also humane and fair, protecting farmers, workers, consumers and communities.</t>
  </si>
  <si>
    <t>Show sources of local foods in Minneapolis (farmer's market, community gardens and food-coops)</t>
  </si>
  <si>
    <t>A safe place to live is among our most basic needs, but for some city residents it is out of reach. Minneapolis works to ensure that families and individuals can live in housing that is safe and affordable. Sustainable affordable housing integrates practices such as land recycling, higher densities, proximity to transit and energy-efficient building technology.</t>
  </si>
  <si>
    <t>Homelessness destabilizes lives and increases costs in emergency health care and shelter.</t>
  </si>
  <si>
    <t>Vital Community, show number of new units available per year for people with income 30% below the metropolitan median income</t>
  </si>
  <si>
    <t>Cleaning suspected contaminated areas for redevelpment, open space or parks</t>
  </si>
  <si>
    <t>Reduce the violent crime rate</t>
  </si>
  <si>
    <t>Vital Community, show homicide victims, and violent crimes (counts)</t>
  </si>
  <si>
    <t>One of our community’s most important responsibilities is educating children and preparing them for successful futures.</t>
  </si>
  <si>
    <t>Intentionally and systematically building stronger networks and improved communication lines between the residents and the City will result in more informed residents, a more democratic community and a more sustainable and resilient Minneapolis.</t>
  </si>
  <si>
    <t>Vital Community, number of neighborhood organizations</t>
  </si>
  <si>
    <t>Vital Community, number of new jobs in the creative industry</t>
  </si>
  <si>
    <t>Retain and grow jobs in the creative sector. The City is committed to growing the arts economy in order to attract a diverse and competitive workforce, appeal to visitors, and maintain and enrich the livability of our community</t>
  </si>
  <si>
    <t>Improve economic security for all</t>
  </si>
  <si>
    <t>Vital Community, show poverty rates by ethnicity and residents employed with income below poverty level (%)</t>
  </si>
  <si>
    <t>B-sustainable Information Commons</t>
  </si>
  <si>
    <t>303d Listed Watercourses</t>
  </si>
  <si>
    <t>Clean water is essential for healthy ecosystems and for the long-term protection of human, plant and animal health.</t>
  </si>
  <si>
    <t>Measure of amount of stream miles and acres of lakes of 303d-listed water bodies. A waterbody or segment of a waterbody is added to the 303d list because it is not meeting water quality standards or because water quality is threatened.</t>
  </si>
  <si>
    <t>Preservation of Habita &amp; Biodiversity / Clean and Sufficient Water</t>
  </si>
  <si>
    <t xml:space="preserve">    [Sustainability Trend: Getting Worse]   </t>
  </si>
  <si>
    <t>Acres of High Quality Soils</t>
  </si>
  <si>
    <t>By converting farmland to urban uses, we are robbing ourselves of our most productive soil resources. A study of the impacts of urban development on soil resources found that residential, commercial, and industrial development, known as "urban sprawl," appear to have the greatest impacts on the better agricultural soils. Floodplains, for example, offer rich fertile lands for agriculture but are also very desirable for housing and commerce. Most of the floodplains in the central Puget Sound region have been drained, levied and paved over. A consequence of this urbanization process is a growing dependence on ever greater yields per unit area on the poorer soils that remain available for agriculture and an increasing reliance on more distant food sources.</t>
  </si>
  <si>
    <t>Acres of high quality soils based on suitability for food, feed, fiber, forage and oilseed crop production.</t>
  </si>
  <si>
    <t>Acres of Priority Habitat</t>
  </si>
  <si>
    <t>The Puget Sound region contains an enormous variety of habitats, each supporting diverse communities of plant and animal life. Freshwater wetlands, old-growth forests, shrub-steppe, estuarine wetlands, nearshore marine, subtidal are all examples of significant habitat types critical to a diverse array of species. Extensive development, land use conversion and the introduction of non-native and invasive species have destroyed or degraded significant areas of functioning habitat over the past 100 years.</t>
  </si>
  <si>
    <t>Indicator under development</t>
  </si>
  <si>
    <t xml:space="preserve">    [Sustainability Trend: Insufficient Data]   </t>
  </si>
  <si>
    <t>Acres of Protected Land and Water</t>
  </si>
  <si>
    <t xml:space="preserve">    [Sustainability Trend: Getting Better]   </t>
  </si>
  <si>
    <t xml:space="preserve">    [Sustainability Trend: Staying the Same]   </t>
  </si>
  <si>
    <t>Air Releases of All Reported Toxic Chemicals</t>
  </si>
  <si>
    <t>Annual Spring Snowpack</t>
  </si>
  <si>
    <t>Average Annual Air Temperatures</t>
  </si>
  <si>
    <t>Drinking Water Quality</t>
  </si>
  <si>
    <t>Fecal Coliform at Swimming Beaches</t>
  </si>
  <si>
    <t>Freshwater Habitat Index</t>
  </si>
  <si>
    <t>Habitat Fragmentation</t>
  </si>
  <si>
    <t>Marine Sediment Quality</t>
  </si>
  <si>
    <t>Safe, Edible Shellfish</t>
  </si>
  <si>
    <t>Snow Water Equivalents</t>
  </si>
  <si>
    <t>Stream and River Flows</t>
  </si>
  <si>
    <t>Stream Health</t>
  </si>
  <si>
    <t>Threatened and Endangered Species</t>
  </si>
  <si>
    <t>Wild Salmon</t>
  </si>
  <si>
    <t>Access to Fresh Food</t>
  </si>
  <si>
    <t>Acres in Forest and Farm Land</t>
  </si>
  <si>
    <t>Acres of Farmland in Production by Product</t>
  </si>
  <si>
    <t>Acres of Urban Parks and Open Space</t>
  </si>
  <si>
    <t>Air Miles Traveled</t>
  </si>
  <si>
    <t>Annual Traffic Delay per Peak Traveler</t>
  </si>
  <si>
    <t>Average Commute Time</t>
  </si>
  <si>
    <t>Bike and Pedestrian Counts</t>
  </si>
  <si>
    <t>Carbon Footprint</t>
  </si>
  <si>
    <t>Energy Consumption by Sector</t>
  </si>
  <si>
    <t>Energy Consumption by Source and Per Capita</t>
  </si>
  <si>
    <t>Farm Production Revenues and Expenditures Gap</t>
  </si>
  <si>
    <t xml:space="preserve">    [Sustainability Trend: (not defined)]   </t>
  </si>
  <si>
    <t>Green Building Stock</t>
  </si>
  <si>
    <t>Infill Development</t>
  </si>
  <si>
    <t>Land Use</t>
  </si>
  <si>
    <t>Median House Size of New Construction</t>
  </si>
  <si>
    <t>Neighborhood Gathering Places</t>
  </si>
  <si>
    <t>Net Residential Density</t>
  </si>
  <si>
    <t>Organic Farm Trends</t>
  </si>
  <si>
    <t>Planned Density</t>
  </si>
  <si>
    <t>Pollution in Neighborhoods</t>
  </si>
  <si>
    <t>Ratio of Housing Units to Population</t>
  </si>
  <si>
    <t>Ratio of Land Consumption to Population Growth</t>
  </si>
  <si>
    <t>Shoreline Armoring</t>
  </si>
  <si>
    <t>Solid Waste Disposal Rates</t>
  </si>
  <si>
    <t>Urbanization and Impervious Surface Changes</t>
  </si>
  <si>
    <t>Vehicle Miles Traveled</t>
  </si>
  <si>
    <t xml:space="preserve">Water Consumption </t>
  </si>
  <si>
    <t>Adequate Food</t>
  </si>
  <si>
    <t>Children Living in Poverty</t>
  </si>
  <si>
    <t>Community Inclusivity</t>
  </si>
  <si>
    <t>Consumer Environmental Index</t>
  </si>
  <si>
    <t>Cost of Climate Impacts</t>
  </si>
  <si>
    <t>Creativity</t>
  </si>
  <si>
    <t>Debt to Income Ratio</t>
  </si>
  <si>
    <t>Diabetes Rate</t>
  </si>
  <si>
    <t>Ease of Access to Shops and Services</t>
  </si>
  <si>
    <t>Employment</t>
  </si>
  <si>
    <t>Engagement in Community Building</t>
  </si>
  <si>
    <t>Family Friendly Employment Benefits</t>
  </si>
  <si>
    <t>Freedom from Discrimination</t>
  </si>
  <si>
    <t>Funding for Habitat Protection and Restoration</t>
  </si>
  <si>
    <t>Health Insurance Coverage</t>
  </si>
  <si>
    <t>High School Graduation Rate</t>
  </si>
  <si>
    <t>Higher Education Rates</t>
  </si>
  <si>
    <t>Homelessness</t>
  </si>
  <si>
    <t xml:space="preserve">Housing Affordability by City </t>
  </si>
  <si>
    <t>Housing Affordability Gap</t>
  </si>
  <si>
    <t>Housing AND Transportation Costs as a Percentage of Budget</t>
  </si>
  <si>
    <t>Incarceration Rates</t>
  </si>
  <si>
    <t>Income Distribution</t>
  </si>
  <si>
    <t>Infant Mortality Rates</t>
  </si>
  <si>
    <t>Involvement in Community Organizations</t>
  </si>
  <si>
    <t>Living Wage</t>
  </si>
  <si>
    <t>Low Birth Weight Rate</t>
  </si>
  <si>
    <t>Mortality Causes by Race/Ethnicity and Income</t>
  </si>
  <si>
    <t>Motor Vehicle Injury and Death Rates</t>
  </si>
  <si>
    <t>Neighborhood Diversity and Inclusion</t>
  </si>
  <si>
    <t>Neighborhood Social Cohesion</t>
  </si>
  <si>
    <t>Participation in Free/Reduced-Price School Lunch Programs</t>
  </si>
  <si>
    <t>Percent of Households Paying Over 30% of Income for Housing</t>
  </si>
  <si>
    <t>Physical and Mental Health Illness</t>
  </si>
  <si>
    <t>Prevalence of Overweight &amp; Obese Adults</t>
  </si>
  <si>
    <t>Public Dollars Spent for Low Income Housing</t>
  </si>
  <si>
    <t>Quality Affordable Child Care</t>
  </si>
  <si>
    <t>Ratio of Jobs to Housing</t>
  </si>
  <si>
    <t xml:space="preserve">Resource Land Best Management Practices </t>
  </si>
  <si>
    <t>Risk and Protective Factors in Youth</t>
  </si>
  <si>
    <t>School Readiness</t>
  </si>
  <si>
    <t>Teen Birth Rates</t>
  </si>
  <si>
    <t>Urban Growth Trends</t>
  </si>
  <si>
    <t>Work Commute Choices</t>
  </si>
  <si>
    <t>Consumer Environmental Behavior</t>
  </si>
  <si>
    <t>Happiness</t>
  </si>
  <si>
    <t>Parent/Guardian Involvement in Child's Learning</t>
  </si>
  <si>
    <t>Participation in Life-Enriching Activities</t>
  </si>
  <si>
    <t>Perceived Neighborhood Safety</t>
  </si>
  <si>
    <t>Physical Activity</t>
  </si>
  <si>
    <t>Satisfaction with Transportation Choices</t>
  </si>
  <si>
    <t>Social Support</t>
  </si>
  <si>
    <t>Stress</t>
  </si>
  <si>
    <t>Suicide Rates</t>
  </si>
  <si>
    <t>Toxins Found in Bodies</t>
  </si>
  <si>
    <t>Engagement /Civic Participation /Giving</t>
  </si>
  <si>
    <t>Livable Neighborhoods</t>
  </si>
  <si>
    <t>Livable Neighborhoods / Responsible land use</t>
  </si>
  <si>
    <t>Preservantion of Habitat and Biodiversity / Responsible land use</t>
  </si>
  <si>
    <t>Responsible land use</t>
  </si>
  <si>
    <t>Preservation of Habitat and Biodiversity / Responsible land use</t>
  </si>
  <si>
    <t>Cleand and sufficient water / Responsible land use</t>
  </si>
  <si>
    <t>reduce green house gas emissions</t>
  </si>
  <si>
    <t>Sustainable Transportation</t>
  </si>
  <si>
    <t>Reduce GHG</t>
  </si>
  <si>
    <t xml:space="preserve">Percentage Share of Greenhouse Gas Emissions for All King County Businesses and Residents by End Use. The carbon footprint is a measure of the total amount of greenhouse gases produced for a region in terms of carbon dioxide equivalents. </t>
  </si>
  <si>
    <t xml:space="preserve">Air pollutants such as fine particulates and ozone can cause a range of impacts on human health, from asthma to cancer. People most at risk to low levels of exposure to air pollutants include children, the elderly, people with weakened immune systems, and people with respiratory problems. Poor air quality can also impair scenic visibility, affect vegetation, and cause damage to the built environment. </t>
  </si>
  <si>
    <t xml:space="preserve">Air quality is measured across the nation using the Air Quality Index (AQI). The AQI measures concentrations of the following six criteria pollutants: carbon monoxide, nitrogen dioxide, sulfur dioxide, ozone and particulate matter. </t>
  </si>
  <si>
    <t>Climate Protection</t>
  </si>
  <si>
    <t>Responsible Land use / sustainable transportation / Climate Protection</t>
  </si>
  <si>
    <t>Preservantion of Habitat and Biodiversity / Clean and sufficient water / Responsible land use / Climate Protection</t>
  </si>
  <si>
    <t>Livable Neighborhoods / sustainable transportation / Climate protection</t>
  </si>
  <si>
    <t>Sustainable Transportation / Climate Protection</t>
  </si>
  <si>
    <t>Cleand and sufficient water / Climate Protection</t>
  </si>
  <si>
    <t>Preservation of Habitat and Biodiverstity / clean and sufficient water / climate protection</t>
  </si>
  <si>
    <t>Climate Protection / Sustainable Transportation</t>
  </si>
  <si>
    <t xml:space="preserve">A living wage guarantees that a person working a 40-hour week makes enough to pay for essentials: housing, food, utilities, transport, health care, and some recreation. A living wage differs from the minimum wage in that the latter is set by law and may fail to cover basics. Workers making less than living wages in the communities where they work are often forced to live at a distance at a cost. Nearly one-fourth of all low-wage earners are immigrants or refugees. </t>
  </si>
  <si>
    <t xml:space="preserve">In Communities Count, a living wage (also referred to as family wage) income is defined as the minimum income that is needed to purchase the basic necessities without assistance from public programs. </t>
  </si>
  <si>
    <t>Income Equity</t>
  </si>
  <si>
    <t>Responsible Land use / Income Equity</t>
  </si>
  <si>
    <t xml:space="preserve">Washington State has long struggled with high rates of food insecurity. From 1997 to 2001, the state ranked second highest in food insecurity out of the fifty states. Since then, the percentage of families struggling to put food on the table has dropped, primarily because of an increase in food assistance. In 2007, Washington ranked 30th. That food security persists reflects the number of families who scrape by on less than living wages. </t>
  </si>
  <si>
    <t xml:space="preserve">Percent of Adults Age 18+ Who Report That Household Food Money Didn't Last by region and by income, education, age and race/ethnicity. </t>
  </si>
  <si>
    <t xml:space="preserve">An individual's debt-to-income ratio is his or her monthly payment obligation on long-term debts divided by his or her gross monthly income. </t>
  </si>
  <si>
    <t>Spending more than we earn is, almost by definition, unsustainable. Yet more and more individuals and households are doing just that. We're saving increasingly less and paying increasingly more for debt relative to our incomes.</t>
  </si>
  <si>
    <t>Livable Neighborhoods / Income Equity</t>
  </si>
  <si>
    <t>Food Security</t>
  </si>
  <si>
    <t xml:space="preserve">Three measures are used to define accessibility: distribution of grocery stores by census tract income; price of market basket in dollars by store chain and store location; and quality of food available (e.g. nutrient density, freshness, organic) by store chain and location. </t>
  </si>
  <si>
    <t>What prevents the just distribution of food is a refection of both global and local inequalities associated with racial and class disparities. Both price and geographic proximity to grocery stores affects access to healthy and nutritious food.</t>
  </si>
  <si>
    <t xml:space="preserve">Organic food is safer and contains substantially more vitamins and minerals than does commodity food. It also tastes better. Organic production is better for the environment and healthier for farm workers because fewer chemicals are used for cleaner groundwater, rivers and soil. In Central Puget Sound, dead zones (areas of low oxygen water) are now year round in Hood Canal in part due to fertilizer run-off. </t>
  </si>
  <si>
    <t>Number and acres of farms in certified organic production in King County.</t>
  </si>
  <si>
    <t>Income Equity / Food Security</t>
  </si>
  <si>
    <t>In 1946, President Truman signed the National School Lunch Program into law to reduce malnutrition, provide an outlet for agricultural commodity surpluses, and improve learning. Today, this program is a crucial element in states' efforts to mitigate the impacts of hunger on children. Participation has been shown to increase students' test scores, cognitive abilities, and memory.</t>
  </si>
  <si>
    <t>Percent of students in King County who were eligible for the Free and Reduced Lunch Program for school years 2001/2002 through 2005/2006.</t>
  </si>
  <si>
    <t xml:space="preserve">Low birth weight is a major contributor to infant mortality and poor health and care of low birth weight babies is costly. Incidence of low birth rates differ by race, age and behavioral factors of the mother. In past years in King County, high poverty neighborhoods had significantly higher rates of low birth weight babies but these rates declined from 1994 to 2003. In Washington State, low birth weight rates are higher among mothers receiving welfare (TANF) than other mothers. </t>
  </si>
  <si>
    <t xml:space="preserve">Low Birth Weight Rate is the percentage of infants weighing less than 2500 grams (5.5lbs) at birth in King County. The weight of an infant at the time of birth is an important predictor of infant survival. </t>
  </si>
  <si>
    <t>Eating too much food of the wrong kind is a major reason for the alarming rise in obesity-related diabetes and heart disease. In King County, the number of people with diabetes has doubled over the past decade - such a rapid increase in the occurence of a chronic illness is rare.</t>
  </si>
  <si>
    <t>Percentage of people who are diagnosed with diabetes.</t>
  </si>
  <si>
    <t xml:space="preserve">Inactivity and overeating generally lead people to become overweight. A reliance on calorie-laden fast and processed foods also contribute. Daily schedules do not make time to prepare healthier meals, and portion sizes, in the home and out, have drastically increased. Being overweight or obese increases the risk of many diseases and health conditions including hypertension, Type 2 diabetes, and coronary heart disease. </t>
  </si>
  <si>
    <t>Percent of Adults Age 18+ Who Are Overweight or Obese, King County. Overweight is defined as having a Body Mass Index (BMI) that is greater than or equal to 25 and less than 30, and obese is a BMI of 30 or more. The BMI is the ratio of weight to height.</t>
  </si>
  <si>
    <t xml:space="preserve">Disparities in high school graduation rates indicate where we - as a community - might be failing particular segments of the student population. For a student who does not graduate from high school, the career outlook is bleak. High school dropouts earn significantly less on average than students finishing high school and going onto at least some college. And, according to the Seattle Foundation's A Healthy Community report, half the people without high-school diplomas lack health insurance and they run out of food money 10 times as often as college graduates. </t>
  </si>
  <si>
    <t xml:space="preserve">The on-time graduation rate is based on cohorts of students. Students are assigned a graduation year at the beginning of Grade 9 and tracked to determine what percent of their cohort successfully complete high school in four years. </t>
  </si>
  <si>
    <t>Health is a state of complete physical, mental and social wellbeing and not merely the absence of disease or infirmity. Poor physical health may be caused by poor diet, lack of exercise, substance abuse and stress. Poor mental health is linked with social isolation, poor quality of life, and increased mortality.</t>
  </si>
  <si>
    <t xml:space="preserve">Percent of Adults Age 18+ for Whom Poor Physical or Mental Health Restricted Regular Activities 3 or more days in the Last Month &amp; Percent of Adults Who Say They Are in Poor Health </t>
  </si>
  <si>
    <t>Income Equity / Health Equity</t>
  </si>
  <si>
    <t>Health Equity</t>
  </si>
  <si>
    <t xml:space="preserve">Over the past century, the major causes of death have shifted from infectious to chronic diseases, such as cancer, diabetes and heart disease. Differences in death rates between different socioeconomic groups have persisted over this same time period, with people in lower income groups having higher death rates, indicating a link between socioeconomic status and health. Researchers have found an inverse, stepwise relationship such that for each incremental decrease in socioeconomic position, there is a corresponding increase in overall mortality. </t>
  </si>
  <si>
    <t xml:space="preserve">Total deaths by race/ethnicity, King County, Three Year Rolling Averages, 1990-2003; Leading causes of death by race/ethnicity, King County, 1999-2003 combined. </t>
  </si>
  <si>
    <t xml:space="preserve">Happiness is measured by an average of Life Evaluation and Emotional Health. Happiness researchers distinguish between two "components" of happiness: emotional happiness (how much we enjoy life - or emotional health) and cognitive happiness (how content we are - or life evaluation), </t>
  </si>
  <si>
    <t xml:space="preserve">People tend to be happy when they have good health, close and supportive relationships, meaningful work, and a sense of personal worth which comes from having important goals that derive from one's values and making progress toward those goals. Research also shows that getting richer does not necessarily make us happier, especially if we judge our worth by comparing what we have to what others have. (1) In short, happiness can not be explained by economic factors alone. This goes against the standard economics belief that equates higher consumption levels with greater happiness. </t>
  </si>
  <si>
    <t>Children are born learning. Children are ready to learn in school when they are able to adjust to the demands of a classroom, are comfortable exploring and asking questions, are able to listen to the teacher, and play and work well with other children. Research points to the importance of early learning opportunities in development and future success. The Office of Superintendent of Public Instruction reports that less than half of children in Washington State entering kindergarten are adequately prepared according to their teachers. (1)</t>
  </si>
  <si>
    <t>Community Level School Readiness In Three King County School Districts; Percent of Public Kindergarten Children Vulverable in One or More Categories of School Readiness or Unprepared for School or Most Prepared The EDI is a survey instrument completed for every child by kindergarten teachers half-way through the kindergarten year. What makes the data collection feasible is relying on what teachers have already observed about each child instead of requiring a time-consuming direct observation.</t>
  </si>
  <si>
    <t>Affordable Quality Housing for All</t>
  </si>
  <si>
    <t xml:space="preserve">National and local trends show we're building and buying increasingly larger homes. While green built homes help reduce environmental impacts, generally speaking, the trend towards larger houses signals more resource consumption, both for home construction (wood, metal, land) and operation (electricity, natural gas, water). Larger houses also push up the cost of land, thereby contributing to the shortage of affordable housing. </t>
  </si>
  <si>
    <t>Median size of new residential construction in King County</t>
  </si>
  <si>
    <t xml:space="preserve">Local, state and federal funding to develop and preserve affordable housing for low-income residents is one of the primary financial sources available to address the supply side of the affordable housing problem in the region. Without these publicly funded subsidies, there would be an enormous gap between the demand for affordable housing and the housing units available to meet that demand. However, public funds have rarely been based on need, so affordable housing programs remain critically underfunded, especially as land and construction costs continue to increase. </t>
  </si>
  <si>
    <t>King County Benchmarks tracks Local and Federal CDBG Dollars Dedicated to New and Perserved Low-Income Housing; Units Created or Preserved through Public Dollars and Incentive Programs.</t>
  </si>
  <si>
    <t>Ratio of Jobs to Housing Units in King and Surrounding Counties and Urban Centers and Sub-Areas within King County.</t>
  </si>
  <si>
    <t>When housing growth fails to keep pace with job growth, housing cost goes up. When too few jobs exist in relation to the number of houses, unemployment rises. In both cases, an imbalance results in longer commutes (either to homes or jobs), traffic congestion, deterioration of physical and mental health and community strength. A ratio of 1.4 jobs to each household is considered balanced.</t>
  </si>
  <si>
    <t>Livable Neighborhoods / Sustainable Transportation / Income equity / Affordable Quality Housing for All</t>
  </si>
  <si>
    <t xml:space="preserve">Affordable quality housing for everyone is one of our region's biggest challenges. The gap between median incomes and median home prices, for instance, has grown to the point where in many parts of King County less than 2 percent (and often none) of the house sales are at a price that is affordable to low or moderate income households. In consequence, the locations where affordable housing does exist are farther and farther from urban centers, jobs, shops and services. </t>
  </si>
  <si>
    <t>Percent of houses in King County cities that are affordable to buyers at 30% median income, 30-49% median income, and 50-79% of median income.</t>
  </si>
  <si>
    <t>Increasing numbers of King County households are paying more than 30% of their annual income on housing, the common definition of affordable housing. As this cost burden intensifies for both homeowners and renters, it becomes increasingly difficult to pay for necessities such as food, clothing, education, transportation and medical care. While middle-income households are hit hard by the escalating costs and sacrifices, lower-income individuals and families are particularly stressed with wide-ranging impacts on the health and well-being of those barely making ends meet.</t>
  </si>
  <si>
    <t>Percent of Households Paying More than 30% of Income for Homeownership or Rent.</t>
  </si>
  <si>
    <t>Livable Neighborhoods / Affordable Quality Housing for All</t>
  </si>
  <si>
    <t>Responsible land use / Affordable Quality housing for all</t>
  </si>
  <si>
    <t>Income Equity / Affordable quality housing for all</t>
  </si>
  <si>
    <t xml:space="preserve">We all face challenges in balancing job and family responsibilities. Sustainable businesses recognize that company policies and programs that address the social needs of their employees are not at odds with the company's bottom line. Remaining productive at work becomes difficult when employees do not have enough time and support to sustain their personal lives. </t>
  </si>
  <si>
    <t>Healthy living choices</t>
  </si>
  <si>
    <t>Percent of Private Sector Firms Offering Paid Leave by Size of Firm, Washington State</t>
  </si>
  <si>
    <t>Food Security / healthy living choices</t>
  </si>
  <si>
    <t>Proportion of King County acreage in forest and farmland.</t>
  </si>
  <si>
    <t>Livable Neighborhoods / Responsible land use / Sustainable Transportation / Affordable Quality housing for all / Healthy living choices</t>
  </si>
  <si>
    <t xml:space="preserve">Social support provides people with the emotional and practical resources they need. Receiving affection, companionship and assistance from family and friends makes people feel loved, esteemed, valued and secure. A strong social network enables people to make healthy decisions and feel connected to their communities, contributing to their happiness and overall life satisfaction. People in King County report relatively high levels of social support. </t>
  </si>
  <si>
    <t>Average level of Social Support in King County based on survey using 9 questions which asked about specific types of social support that the respondents believe they can rely on.</t>
  </si>
  <si>
    <t xml:space="preserve">Percent of Adults 18+ Who Meet Recommended Level of Moderate Physical Activity, King County An adult has met the recommended level of physical activity if he or she reports having at least 30 minutes of moderate-intensity physical activity at least 5 days per week, or at least 20 minutes of vigorous intensity physical activity at least 3 days a week. </t>
  </si>
  <si>
    <t>Livable Neighborhoods / Responsible Land use / Sustainable Transportation / Food Security / Health Equity / Healthy living choices</t>
  </si>
  <si>
    <t>Average Level of Stress Among King County Residents Stress was measured by asking King County adults 4 questions about how often they have experienced certain symptoms of stress in the past 30 days. These were used to create a perceived stress scale with a possible score between 5 (low) and 20 (high). The four questions were: In the past 30 days, how often have you felt: (1)...that you were unable to control the important things in life? (2)...confident about your ability to handle your personal problems? (3)...that things were going your way? (4)...difficulties were piling up so high that you could not overcome them?</t>
  </si>
  <si>
    <t>Number of suicides per 100,000 in population.</t>
  </si>
  <si>
    <t>A welcoming and inclusive environment that accepts people of all abilities and backgrounds demonstrates a commitment to justice and compassion.</t>
  </si>
  <si>
    <t xml:space="preserve">Three different measures of residential segregation are used to indicate inclusivity. Dissimilarity is the evenness with which one racial population group is located (or segregated) within a metro area, with respect to another racial group. Exposure is a segregation measure referring to the degree of potential contact, or the possibility of interaction, between group members of two racial groups within the average neighborhood of a metro area. When the racial groups are the same (e.g., black-black exposure), this is same-group exposure, or isolation. </t>
  </si>
  <si>
    <t>Income Equity / Health Equity / Happy, Safe and Satisfied Citizens</t>
  </si>
  <si>
    <t>Happy, Safe and Satisfied Citizens</t>
  </si>
  <si>
    <t>Healthy living choices / Happy, Safe and Satisfied Citizens</t>
  </si>
  <si>
    <t>Livable Neighborhoods / Happy, Safe and Satisfied Citizens</t>
  </si>
  <si>
    <t xml:space="preserve">Percentage of work force that is employed in creative occupations. As the economy shifts towards technology, research and development, the internet and related fields, more knowledge workers are needed to fill these jobs. Such workers have been dubbed the “creative class”. Social scientists conjecture that places with cultural, social, and technological amenities, such as the Seattle metropolitan area, attract creative class workers and that, in turn, these workers promote a tolerant culture where people can "be themselves". </t>
  </si>
  <si>
    <t>Percentage of population participating in community building activities.</t>
  </si>
  <si>
    <t xml:space="preserve">Community building is the ongoing process of developing a community of shared values, shared challenges and equal opportunity, based on a sense of trust, hope and reciprocity. Working together for the common good of neighborhoods, faith communities, schools or a political cause creates civic responsibility and a sense of reciprocity. </t>
  </si>
  <si>
    <t>As consumers, are we actively making choices to conserve, minimize waste and protect natural resources for the future – such as repairing rather than replacing items, using cold water to wash laundry, and choosing green products rather than environmentally unfriendly ones? Such behavior is traditionally thought to be motivated by economics but recent research suggests that other variables come into play. In a recent worldwide survey of 14 countries, U.S. consumers scored the worst when it came to positive environmental behavior. (1) They are by far the least likely to use public transportation, to walk or bike to their destinations, or to eat locally grown foods. They have among the largest average residence size in the survey. Only 15 percent say they minimize their use of fresh water.</t>
  </si>
  <si>
    <t xml:space="preserve">This indicator tracks trends among King County residents on approximately twenty yard care, recycling and disposal, water quality and climate. </t>
  </si>
  <si>
    <t>Food Security / Quality of Educational Opportunities</t>
  </si>
  <si>
    <t>Quality Educational Opportunities</t>
  </si>
  <si>
    <t>Food Security / Health Equity / Healthy living choices / Quality Educational Opportunities</t>
  </si>
  <si>
    <t xml:space="preserve">Traffic and long commutes are the main drivers of unhappiness. Long commutes harm the natural environment by generating carbon emission. Even with renewable energies, such as hydro, environmental degradation occurs with over consumption of energy, such as long term damage to rivers and streams. A dense built environment where people can walk or bike to work, to meet necessities and play leads to greater happiness and preserves the surrounding natural environment saved from urban sprawl. </t>
  </si>
  <si>
    <t>Income Equity / Health Equity / Quality Educational Opportunities</t>
  </si>
  <si>
    <t>Food Security / Quality Educational Opportunities</t>
  </si>
  <si>
    <t>Healthy living choices / Happy, Safe and Satisfied Citizens / Quality Educational Opportunities</t>
  </si>
  <si>
    <t>Health Equity /Quality Educational Opportunities</t>
  </si>
  <si>
    <t>Livable Neighborhoods / Happy, Safe and Satisfied citizens / Quality Educational Opportunities</t>
  </si>
  <si>
    <t>Health Equity / Happy, Safe and Satisfied Citizens / Quality Educational Opportunities</t>
  </si>
  <si>
    <t>Income Equity / Food Security / Quality Educational Opportunities</t>
  </si>
  <si>
    <t>Health Equity / Healthy living choices / Quality Educational Opportunities</t>
  </si>
  <si>
    <t xml:space="preserve">What should we know about the toxics finding their way into our bodies? A study of 10 Washington residents in 2005 found that each person tested positive for at least 26 toxic chemicals such as pesticides, metals, flame retardants, DDT and PCBs. Many of these chemicals have been shown to cause cancer and other diseases. </t>
  </si>
  <si>
    <t>This indicator might be loosely defined as the presence of toxic, man-made chemicals residing in the average person’s body. Because this is a new area of concern, which chemicals should be followed and at what levels has not been defined. For the time being, focus is on some of the most commonly used toxic chemicals at any detectable amount.</t>
  </si>
  <si>
    <t xml:space="preserve">Preservation of Habitat and Biodiversity </t>
  </si>
  <si>
    <t>The relative age and experience of farmers in a region provides an indication of the health and growth potential of the region's food system. A balanced range of age and experience ensures that production and overall stability of farming operations will exist at a level favorable to regional sustainability. Current figures show an operator population that is aging but also increasing in experience.</t>
  </si>
  <si>
    <t>Clean and Sufficient Water</t>
  </si>
  <si>
    <t>Pounds of Solid Waste Disposed per Week by King County Single-Family Households</t>
  </si>
  <si>
    <t xml:space="preserve">Percent of armored marine shoreline in King County. Shoreline armoring can take the form of a bulkhead, sea wall, riprap, or any other built impediment to naturally advancing tidewaters. </t>
  </si>
  <si>
    <t xml:space="preserve">Percent of Toxic Release Facilities Superfund and Hazardous Waste Sites Located in Particular Areas of King County </t>
  </si>
  <si>
    <t>Health Equality</t>
  </si>
  <si>
    <t>Undefined measure of brownfield/infill development as percentage of total development.</t>
  </si>
  <si>
    <t>Brownfield development</t>
  </si>
  <si>
    <t>Consumer awareness and developer capabilities are on the up swing for green building. Local governments are providing support and incentives for adoption of these development practices.</t>
  </si>
  <si>
    <t>This indicator represents the number of houses and commercial buildings being built in King County that meet certain environmental standards. The standards being used are the national Leadership in Energy and Environmental Design (LEED) rating system and the local Built Green certification program.</t>
  </si>
  <si>
    <t>The difference between farm revenues from product sales (cash receipts) and production expenses.</t>
  </si>
  <si>
    <t>Air releases of all reportable toxic chemicals and all carcinogenic chemicals, King County</t>
  </si>
  <si>
    <t>Percent of marine sediment sites that met state standards for sediment quality in King County.</t>
  </si>
  <si>
    <t>Acres of farmland in production by product in King County Agricultural Production Districts (APDs).</t>
  </si>
  <si>
    <t>Percent of adults who are satisfied with neighborhood access to grocery stores, restaurants and entertainment, King County</t>
  </si>
  <si>
    <t xml:space="preserve">Boulder </t>
  </si>
  <si>
    <t>Jacksonville and Northeast FL</t>
  </si>
  <si>
    <t>Washington DC</t>
  </si>
  <si>
    <t>Chattanooga</t>
  </si>
  <si>
    <t>Sta Monica</t>
  </si>
  <si>
    <t>Boston</t>
  </si>
  <si>
    <t>Southwestern PA</t>
  </si>
  <si>
    <t>Sustainable Seattle</t>
  </si>
  <si>
    <t>South Central</t>
  </si>
  <si>
    <t>West</t>
  </si>
  <si>
    <t>Northeast</t>
  </si>
  <si>
    <t>Southeast</t>
  </si>
  <si>
    <t>Region</t>
  </si>
  <si>
    <t>%</t>
  </si>
  <si>
    <t xml:space="preserve">Ecol and Biophysical </t>
  </si>
  <si>
    <t>LARGEST</t>
  </si>
  <si>
    <t>REST - LARGEST</t>
  </si>
  <si>
    <t>North Central</t>
  </si>
  <si>
    <t>Group</t>
  </si>
  <si>
    <t>Grand Total</t>
  </si>
  <si>
    <t>Dimension</t>
  </si>
  <si>
    <t>Regions</t>
  </si>
  <si>
    <t>% of Total</t>
  </si>
  <si>
    <t>Region / City</t>
  </si>
  <si>
    <t>Jacksonville &amp; NE FL</t>
  </si>
  <si>
    <t>*Table obtained with sub-total function for the table above this data</t>
  </si>
  <si>
    <t>Education Attainment for persons =&gt;25 College by City, County and State (2002-2006</t>
  </si>
  <si>
    <t xml:space="preserve">Age of experienced farmers </t>
  </si>
  <si>
    <t>Economic Prosperity / new business, new ideas per year</t>
  </si>
  <si>
    <t>Outdoor Lighting Programs -</t>
  </si>
  <si>
    <t>Community</t>
  </si>
  <si>
    <t>Indoor Lighting Programs</t>
  </si>
  <si>
    <t>Government</t>
  </si>
  <si>
    <t>Sustainable Building Practices</t>
  </si>
  <si>
    <t>Energy Efficient Retrofit Of</t>
  </si>
  <si>
    <t>Existing Buildings</t>
  </si>
  <si>
    <t>Community Energy Efficiency</t>
  </si>
  <si>
    <t>Upgrades</t>
  </si>
  <si>
    <t>Asses and enhance creativity edge</t>
  </si>
  <si>
    <t>RS (Large)</t>
  </si>
  <si>
    <t>FI (Large)</t>
  </si>
  <si>
    <t>RS (Small)</t>
  </si>
  <si>
    <t>FI (Small</t>
  </si>
  <si>
    <t>Minneapolis Living Well: Sustainability Report</t>
  </si>
  <si>
    <t>Boulder County Trends: The community Foundation's Report on Key Indicators</t>
  </si>
  <si>
    <t>Achieving the Oregon Shines Vision</t>
  </si>
  <si>
    <t>Index (I) [a combination of indicators]</t>
  </si>
  <si>
    <t>Count of benefits (B) [number of beneficiaries]</t>
  </si>
  <si>
    <t xml:space="preserve">At the bottom of the framework containing the list of indicators, there are counts of the indicators according to categorizations. </t>
  </si>
  <si>
    <t>The metrics used for each indicator were recorded by the following nomenclature:</t>
  </si>
  <si>
    <t>Year of the Report</t>
  </si>
  <si>
    <t xml:space="preserve">Title of Document Used </t>
  </si>
  <si>
    <t>Toilet rebates program</t>
  </si>
  <si>
    <t>Alternative resources</t>
  </si>
  <si>
    <t>This file contains the data used for Paper 3 (Interpretation and Implementation of Sustainability with Community Sustainability Indicators)</t>
  </si>
  <si>
    <t xml:space="preserve">In each one of the green tabs (worksheets 1 to 20),  the indicators from each city are categorized according to the the value system they correspond with (Functional Integrity or Resource Sufficiency), and separated by the sustainability dimension they address (Ecological and Biophysical, Economic, Social and Cultural, Psychological, and Engagement). </t>
  </si>
  <si>
    <t>A second level of the framework categorizes the indicators by their type (Descriptive, Diagnostic and Normative). The third level was not included in the paper, but it categorizes the indicators by : descriptive- state (condition of a non-exploitable resource) or descriptive-pressure (the condition of an exploitable resource); and by diagnostic-impact (the impact of a policy on an existing trend)  and diagnostic-response (the impact of a policy on a new trend)</t>
  </si>
  <si>
    <t>Opinion (O) [survey responses]</t>
  </si>
  <si>
    <t>The full explanatory name of each indicator is included in the left column, and in the two colums on the right hand side of the table there are explanations for 1) the criteria to decide whether an indicator responded more to the Functional Integrity or Resource Sufficiency categories; and 2) if there was information about additional purposes that the indicator served in relationship to the information in the last column; 3) information about any policy around which the indicator was organized .</t>
  </si>
  <si>
    <t xml:space="preserve">Following the worksheets containing indicators by city, there is a worksheet containing the basic analytical framework, followed by seven worksheets showing data analysis, tables and graphs. </t>
  </si>
  <si>
    <t>Appendix 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</si>
</sst>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0" x14ac:knownFonts="1">
    <font>
      <sz val="11"/>
      <color theme="1"/>
      <name val="Calibri"/>
      <family val="2"/>
      <scheme val="minor"/>
    </font>
    <font>
      <b/>
      <sz val="11"/>
      <color theme="1"/>
      <name val="Calibri"/>
      <family val="2"/>
      <scheme val="minor"/>
    </font>
    <font>
      <sz val="10"/>
      <color theme="1"/>
      <name val="Arial"/>
      <family val="2"/>
    </font>
    <font>
      <sz val="11"/>
      <color theme="1"/>
      <name val="Arial"/>
      <family val="2"/>
    </font>
    <font>
      <sz val="9"/>
      <color indexed="81"/>
      <name val="Tahoma"/>
      <family val="2"/>
    </font>
    <font>
      <b/>
      <sz val="9"/>
      <color indexed="81"/>
      <name val="Tahoma"/>
      <family val="2"/>
    </font>
    <font>
      <sz val="11"/>
      <color rgb="FF000000"/>
      <name val="Constantia"/>
      <family val="1"/>
    </font>
    <font>
      <sz val="9"/>
      <color rgb="FF000000"/>
      <name val="Constantia"/>
      <family val="1"/>
    </font>
    <font>
      <b/>
      <sz val="9"/>
      <color rgb="FF000000"/>
      <name val="Constantia"/>
      <family val="1"/>
    </font>
    <font>
      <b/>
      <sz val="11"/>
      <color theme="3" tint="0.59996337778862885"/>
      <name val="Calibri"/>
      <family val="2"/>
      <scheme val="minor"/>
    </font>
    <font>
      <b/>
      <sz val="10"/>
      <color rgb="FF000000"/>
      <name val="Constantia"/>
      <family val="1"/>
    </font>
    <font>
      <sz val="11"/>
      <color rgb="FF454545"/>
      <name val="Arial"/>
      <family val="2"/>
    </font>
    <font>
      <sz val="11"/>
      <color theme="3" tint="-0.499984740745262"/>
      <name val="Calibri"/>
      <family val="2"/>
      <scheme val="minor"/>
    </font>
    <font>
      <b/>
      <sz val="11"/>
      <color rgb="FF000000"/>
      <name val="Constantia"/>
      <family val="1"/>
    </font>
    <font>
      <sz val="9"/>
      <color theme="1"/>
      <name val="Constantia"/>
      <family val="1"/>
    </font>
    <font>
      <b/>
      <sz val="9"/>
      <color theme="1"/>
      <name val="Constantia"/>
      <family val="1"/>
    </font>
    <font>
      <sz val="8"/>
      <color indexed="81"/>
      <name val="Tahoma"/>
      <family val="2"/>
    </font>
    <font>
      <b/>
      <sz val="8"/>
      <color indexed="81"/>
      <name val="Tahoma"/>
      <family val="2"/>
    </font>
    <font>
      <sz val="10"/>
      <color rgb="FF000000"/>
      <name val="Constantia"/>
      <family val="1"/>
    </font>
    <font>
      <u/>
      <sz val="11"/>
      <color theme="10"/>
      <name val="Calibri"/>
      <family val="2"/>
    </font>
    <font>
      <b/>
      <sz val="11"/>
      <color rgb="FF454545"/>
      <name val="Arial"/>
      <family val="2"/>
    </font>
    <font>
      <sz val="13"/>
      <color theme="1"/>
      <name val="Calibri"/>
      <family val="2"/>
      <scheme val="minor"/>
    </font>
    <font>
      <sz val="9"/>
      <color theme="1"/>
      <name val="Calibri"/>
      <family val="2"/>
      <scheme val="minor"/>
    </font>
    <font>
      <i/>
      <sz val="9"/>
      <color theme="1"/>
      <name val="Calibri"/>
      <family val="2"/>
      <scheme val="minor"/>
    </font>
    <font>
      <b/>
      <sz val="11"/>
      <color rgb="FFFF0000"/>
      <name val="Calibri"/>
      <family val="2"/>
      <scheme val="minor"/>
    </font>
    <font>
      <u/>
      <sz val="11"/>
      <color theme="11"/>
      <name val="Calibri"/>
      <family val="2"/>
      <scheme val="minor"/>
    </font>
    <font>
      <sz val="11"/>
      <color rgb="FF000000"/>
      <name val="Calibri"/>
      <family val="2"/>
      <scheme val="minor"/>
    </font>
    <font>
      <sz val="14"/>
      <color theme="1"/>
      <name val="Calibri"/>
      <scheme val="minor"/>
    </font>
    <font>
      <b/>
      <sz val="14"/>
      <color theme="1"/>
      <name val="Calibri"/>
      <scheme val="minor"/>
    </font>
    <font>
      <b/>
      <sz val="18"/>
      <color theme="1"/>
      <name val="Calibri"/>
      <scheme val="minor"/>
    </font>
  </fonts>
  <fills count="18">
    <fill>
      <patternFill patternType="none"/>
    </fill>
    <fill>
      <patternFill patternType="gray125"/>
    </fill>
    <fill>
      <patternFill patternType="solid">
        <fgColor theme="3" tint="0.39994506668294322"/>
        <bgColor indexed="64"/>
      </patternFill>
    </fill>
    <fill>
      <patternFill patternType="solid">
        <fgColor theme="8" tint="0.39994506668294322"/>
        <bgColor indexed="64"/>
      </patternFill>
    </fill>
    <fill>
      <patternFill patternType="solid">
        <fgColor theme="6" tint="0.59996337778862885"/>
        <bgColor indexed="64"/>
      </patternFill>
    </fill>
    <fill>
      <patternFill patternType="solid">
        <fgColor theme="1"/>
        <bgColor indexed="64"/>
      </patternFill>
    </fill>
    <fill>
      <patternFill patternType="solid">
        <fgColor rgb="FFFFFF00"/>
        <bgColor indexed="64"/>
      </patternFill>
    </fill>
    <fill>
      <patternFill patternType="solid">
        <fgColor theme="2" tint="-0.249977111117893"/>
        <bgColor indexed="64"/>
      </patternFill>
    </fill>
    <fill>
      <patternFill patternType="solid">
        <fgColor theme="6" tint="0.39994506668294322"/>
        <bgColor rgb="FFFF822D"/>
      </patternFill>
    </fill>
    <fill>
      <patternFill patternType="solid">
        <fgColor theme="6" tint="0.39994506668294322"/>
        <bgColor indexed="64"/>
      </patternFill>
    </fill>
    <fill>
      <patternFill patternType="solid">
        <fgColor theme="8" tint="0.59996337778862885"/>
        <bgColor indexed="64"/>
      </patternFill>
    </fill>
    <fill>
      <patternFill patternType="solid">
        <fgColor theme="6" tint="0.39997558519241921"/>
        <bgColor indexed="64"/>
      </patternFill>
    </fill>
    <fill>
      <patternFill patternType="solid">
        <fgColor theme="4" tint="0.39994506668294322"/>
        <bgColor indexed="64"/>
      </patternFill>
    </fill>
    <fill>
      <patternFill patternType="solid">
        <fgColor theme="4" tint="0.79998168889431442"/>
        <bgColor theme="4" tint="0.79998168889431442"/>
      </patternFill>
    </fill>
    <fill>
      <patternFill patternType="solid">
        <fgColor theme="8" tint="0.39997558519241921"/>
        <bgColor indexed="64"/>
      </patternFill>
    </fill>
    <fill>
      <patternFill patternType="solid">
        <fgColor rgb="FFCCFFCC"/>
        <bgColor indexed="64"/>
      </patternFill>
    </fill>
    <fill>
      <patternFill patternType="solid">
        <fgColor theme="7" tint="0.59999389629810485"/>
        <bgColor indexed="64"/>
      </patternFill>
    </fill>
    <fill>
      <patternFill patternType="solid">
        <fgColor theme="7" tint="0.79998168889431442"/>
        <bgColor indexed="64"/>
      </patternFill>
    </fill>
  </fills>
  <borders count="73">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medium">
        <color auto="1"/>
      </left>
      <right style="thin">
        <color auto="1"/>
      </right>
      <top style="thin">
        <color auto="1"/>
      </top>
      <bottom style="thin">
        <color auto="1"/>
      </bottom>
      <diagonal/>
    </border>
    <border>
      <left style="medium">
        <color auto="1"/>
      </left>
      <right/>
      <top style="thin">
        <color auto="1"/>
      </top>
      <bottom style="thin">
        <color auto="1"/>
      </bottom>
      <diagonal/>
    </border>
    <border>
      <left style="medium">
        <color auto="1"/>
      </left>
      <right/>
      <top/>
      <bottom/>
      <diagonal/>
    </border>
    <border>
      <left style="medium">
        <color auto="1"/>
      </left>
      <right/>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bottom/>
      <diagonal/>
    </border>
    <border>
      <left/>
      <right style="medium">
        <color auto="1"/>
      </right>
      <top/>
      <bottom style="thin">
        <color auto="1"/>
      </bottom>
      <diagonal/>
    </border>
    <border>
      <left/>
      <right/>
      <top style="thin">
        <color auto="1"/>
      </top>
      <bottom/>
      <diagonal/>
    </border>
    <border>
      <left/>
      <right style="thick">
        <color rgb="FF0B5395"/>
      </right>
      <top style="thin">
        <color rgb="FF0B5395"/>
      </top>
      <bottom style="thin">
        <color rgb="FF0B5395"/>
      </bottom>
      <diagonal/>
    </border>
    <border>
      <left style="thick">
        <color rgb="FF0B5395"/>
      </left>
      <right/>
      <top style="thin">
        <color rgb="FF0B5395"/>
      </top>
      <bottom style="thin">
        <color rgb="FF0B5395"/>
      </bottom>
      <diagonal/>
    </border>
    <border>
      <left/>
      <right/>
      <top style="thin">
        <color rgb="FF0B5395"/>
      </top>
      <bottom style="thin">
        <color rgb="FF0B5395"/>
      </bottom>
      <diagonal/>
    </border>
    <border>
      <left style="thick">
        <color rgb="FF0B5395"/>
      </left>
      <right style="thin">
        <color rgb="FF0B5395"/>
      </right>
      <top style="thin">
        <color rgb="FF0B5395"/>
      </top>
      <bottom style="thin">
        <color rgb="FF0B5395"/>
      </bottom>
      <diagonal/>
    </border>
    <border>
      <left style="thin">
        <color rgb="FF0B5395"/>
      </left>
      <right style="thin">
        <color rgb="FF0B5395"/>
      </right>
      <top style="thin">
        <color rgb="FF0B5395"/>
      </top>
      <bottom style="thin">
        <color rgb="FF0B5395"/>
      </bottom>
      <diagonal/>
    </border>
    <border>
      <left style="thin">
        <color rgb="FF0B5395"/>
      </left>
      <right style="thick">
        <color rgb="FF0B5395"/>
      </right>
      <top style="thin">
        <color rgb="FF0B5395"/>
      </top>
      <bottom style="thin">
        <color rgb="FF0B5395"/>
      </bottom>
      <diagonal/>
    </border>
    <border>
      <left style="thick">
        <color rgb="FF0B5395"/>
      </left>
      <right style="thin">
        <color rgb="FF0B5395"/>
      </right>
      <top style="thin">
        <color rgb="FF0B5395"/>
      </top>
      <bottom style="thin">
        <color auto="1"/>
      </bottom>
      <diagonal/>
    </border>
    <border>
      <left style="thin">
        <color rgb="FF0B5395"/>
      </left>
      <right style="thin">
        <color rgb="FF0B5395"/>
      </right>
      <top style="thin">
        <color rgb="FF0B5395"/>
      </top>
      <bottom style="thin">
        <color auto="1"/>
      </bottom>
      <diagonal/>
    </border>
    <border>
      <left style="thin">
        <color rgb="FF0B5395"/>
      </left>
      <right style="thick">
        <color rgb="FF0B5395"/>
      </right>
      <top style="thin">
        <color rgb="FF0B5395"/>
      </top>
      <bottom style="thin">
        <color auto="1"/>
      </bottom>
      <diagonal/>
    </border>
    <border>
      <left style="thin">
        <color rgb="FF0B5395"/>
      </left>
      <right style="thick">
        <color rgb="FF0B5395"/>
      </right>
      <top style="thin">
        <color rgb="FF0B5395"/>
      </top>
      <bottom/>
      <diagonal/>
    </border>
    <border>
      <left style="thin">
        <color rgb="FF0B5395"/>
      </left>
      <right style="thick">
        <color rgb="FF0B5395"/>
      </right>
      <top/>
      <bottom/>
      <diagonal/>
    </border>
    <border>
      <left style="thick">
        <color rgb="FF0B5395"/>
      </left>
      <right style="thin">
        <color rgb="FF0B5395"/>
      </right>
      <top style="thin">
        <color rgb="FF0B5395"/>
      </top>
      <bottom/>
      <diagonal/>
    </border>
    <border>
      <left style="thick">
        <color rgb="FF0B5395"/>
      </left>
      <right style="thin">
        <color rgb="FF0B5395"/>
      </right>
      <top/>
      <bottom/>
      <diagonal/>
    </border>
    <border>
      <left style="thin">
        <color rgb="FF0B5395"/>
      </left>
      <right style="thin">
        <color rgb="FF0B5395"/>
      </right>
      <top style="thin">
        <color rgb="FF0B5395"/>
      </top>
      <bottom/>
      <diagonal/>
    </border>
    <border>
      <left style="thin">
        <color rgb="FF0B5395"/>
      </left>
      <right style="thin">
        <color rgb="FF0B5395"/>
      </right>
      <top/>
      <bottom/>
      <diagonal/>
    </border>
    <border>
      <left style="thick">
        <color rgb="FF0B5395"/>
      </left>
      <right/>
      <top style="thin">
        <color auto="1"/>
      </top>
      <bottom style="hair">
        <color rgb="FF0B5395"/>
      </bottom>
      <diagonal/>
    </border>
    <border>
      <left/>
      <right/>
      <top style="thin">
        <color auto="1"/>
      </top>
      <bottom style="hair">
        <color rgb="FF0B5395"/>
      </bottom>
      <diagonal/>
    </border>
    <border>
      <left/>
      <right style="thick">
        <color rgb="FF0B5395"/>
      </right>
      <top style="thin">
        <color auto="1"/>
      </top>
      <bottom style="hair">
        <color rgb="FF0B5395"/>
      </bottom>
      <diagonal/>
    </border>
    <border>
      <left style="thick">
        <color rgb="FF0B5395"/>
      </left>
      <right/>
      <top style="hair">
        <color rgb="FF0B5395"/>
      </top>
      <bottom style="hair">
        <color rgb="FF0B5395"/>
      </bottom>
      <diagonal/>
    </border>
    <border>
      <left/>
      <right/>
      <top style="hair">
        <color rgb="FF0B5395"/>
      </top>
      <bottom style="hair">
        <color rgb="FF0B5395"/>
      </bottom>
      <diagonal/>
    </border>
    <border>
      <left/>
      <right style="thick">
        <color rgb="FF0B5395"/>
      </right>
      <top style="hair">
        <color rgb="FF0B5395"/>
      </top>
      <bottom style="hair">
        <color rgb="FF0B5395"/>
      </bottom>
      <diagonal/>
    </border>
    <border>
      <left style="thick">
        <color rgb="FF0B5395"/>
      </left>
      <right style="thin">
        <color rgb="FF0B5395"/>
      </right>
      <top/>
      <bottom style="hair">
        <color rgb="FF0B5395"/>
      </bottom>
      <diagonal/>
    </border>
    <border>
      <left style="thin">
        <color rgb="FF0B5395"/>
      </left>
      <right style="thin">
        <color rgb="FF0B5395"/>
      </right>
      <top/>
      <bottom style="hair">
        <color rgb="FF0B5395"/>
      </bottom>
      <diagonal/>
    </border>
    <border>
      <left style="thin">
        <color rgb="FF0B5395"/>
      </left>
      <right style="thick">
        <color rgb="FF0B5395"/>
      </right>
      <top/>
      <bottom style="hair">
        <color rgb="FF0B5395"/>
      </bottom>
      <diagonal/>
    </border>
    <border>
      <left style="thick">
        <color rgb="FF0B5395"/>
      </left>
      <right style="thin">
        <color rgb="FF0B5395"/>
      </right>
      <top style="hair">
        <color rgb="FF0B5395"/>
      </top>
      <bottom style="hair">
        <color rgb="FF0B5395"/>
      </bottom>
      <diagonal/>
    </border>
    <border>
      <left style="thin">
        <color rgb="FF0B5395"/>
      </left>
      <right style="thin">
        <color rgb="FF0B5395"/>
      </right>
      <top style="hair">
        <color rgb="FF0B5395"/>
      </top>
      <bottom style="hair">
        <color rgb="FF0B5395"/>
      </bottom>
      <diagonal/>
    </border>
    <border>
      <left style="thin">
        <color rgb="FF0B5395"/>
      </left>
      <right style="thick">
        <color rgb="FF0B5395"/>
      </right>
      <top style="hair">
        <color rgb="FF0B5395"/>
      </top>
      <bottom style="hair">
        <color rgb="FF0B5395"/>
      </bottom>
      <diagonal/>
    </border>
    <border>
      <left style="thick">
        <color rgb="FF0B5395"/>
      </left>
      <right/>
      <top style="hair">
        <color rgb="FF0B5395"/>
      </top>
      <bottom/>
      <diagonal/>
    </border>
    <border>
      <left/>
      <right/>
      <top style="hair">
        <color rgb="FF0B5395"/>
      </top>
      <bottom/>
      <diagonal/>
    </border>
    <border>
      <left/>
      <right style="thick">
        <color rgb="FF0B5395"/>
      </right>
      <top style="hair">
        <color rgb="FF0B5395"/>
      </top>
      <bottom/>
      <diagonal/>
    </border>
    <border>
      <left style="thick">
        <color rgb="FF0B5395"/>
      </left>
      <right style="thin">
        <color rgb="FF0B5395"/>
      </right>
      <top style="hair">
        <color rgb="FF0B5395"/>
      </top>
      <bottom/>
      <diagonal/>
    </border>
    <border>
      <left style="thin">
        <color rgb="FF0B5395"/>
      </left>
      <right style="thin">
        <color rgb="FF0B5395"/>
      </right>
      <top style="hair">
        <color rgb="FF0B5395"/>
      </top>
      <bottom/>
      <diagonal/>
    </border>
    <border>
      <left style="thin">
        <color rgb="FF0B5395"/>
      </left>
      <right style="thick">
        <color rgb="FF0B5395"/>
      </right>
      <top style="hair">
        <color rgb="FF0B5395"/>
      </top>
      <bottom/>
      <diagonal/>
    </border>
    <border>
      <left style="thick">
        <color rgb="FF0B5395"/>
      </left>
      <right/>
      <top/>
      <bottom style="hair">
        <color rgb="FF0B5395"/>
      </bottom>
      <diagonal/>
    </border>
    <border>
      <left/>
      <right style="thick">
        <color rgb="FF0B5395"/>
      </right>
      <top/>
      <bottom style="hair">
        <color rgb="FF0B5395"/>
      </bottom>
      <diagonal/>
    </border>
    <border>
      <left/>
      <right style="thin">
        <color theme="3" tint="0.39994506668294322"/>
      </right>
      <top style="thin">
        <color auto="1"/>
      </top>
      <bottom style="hair">
        <color rgb="FF0B5395"/>
      </bottom>
      <diagonal/>
    </border>
    <border>
      <left style="thin">
        <color theme="3" tint="0.39994506668294322"/>
      </left>
      <right/>
      <top style="thin">
        <color auto="1"/>
      </top>
      <bottom style="hair">
        <color rgb="FF0B5395"/>
      </bottom>
      <diagonal/>
    </border>
    <border>
      <left/>
      <right style="thin">
        <color theme="3" tint="0.39994506668294322"/>
      </right>
      <top/>
      <bottom style="hair">
        <color rgb="FF0B5395"/>
      </bottom>
      <diagonal/>
    </border>
    <border>
      <left style="thin">
        <color theme="3" tint="0.39994506668294322"/>
      </left>
      <right/>
      <top/>
      <bottom style="hair">
        <color rgb="FF0B5395"/>
      </bottom>
      <diagonal/>
    </border>
    <border>
      <left/>
      <right style="thin">
        <color theme="3" tint="0.39994506668294322"/>
      </right>
      <top style="hair">
        <color rgb="FF0B5395"/>
      </top>
      <bottom style="hair">
        <color rgb="FF0B5395"/>
      </bottom>
      <diagonal/>
    </border>
    <border>
      <left style="thin">
        <color theme="3" tint="0.39994506668294322"/>
      </left>
      <right/>
      <top style="hair">
        <color rgb="FF0B5395"/>
      </top>
      <bottom style="hair">
        <color rgb="FF0B5395"/>
      </bottom>
      <diagonal/>
    </border>
    <border>
      <left/>
      <right style="thin">
        <color theme="3" tint="0.39994506668294322"/>
      </right>
      <top style="hair">
        <color rgb="FF0B5395"/>
      </top>
      <bottom/>
      <diagonal/>
    </border>
    <border>
      <left style="thin">
        <color theme="3" tint="0.39994506668294322"/>
      </left>
      <right/>
      <top style="hair">
        <color rgb="FF0B5395"/>
      </top>
      <bottom/>
      <diagonal/>
    </border>
    <border>
      <left/>
      <right/>
      <top style="double">
        <color auto="1"/>
      </top>
      <bottom style="thin">
        <color auto="1"/>
      </bottom>
      <diagonal/>
    </border>
    <border>
      <left style="thin">
        <color rgb="FF0B5395"/>
      </left>
      <right style="thick">
        <color rgb="FF0B5395"/>
      </right>
      <top/>
      <bottom style="thin">
        <color rgb="FF0B5395"/>
      </bottom>
      <diagonal/>
    </border>
    <border>
      <left style="thin">
        <color auto="1"/>
      </left>
      <right/>
      <top style="double">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bottom style="thin">
        <color theme="4" tint="0.39997558519241921"/>
      </bottom>
      <diagonal/>
    </border>
    <border>
      <left/>
      <right/>
      <top style="thin">
        <color theme="4" tint="0.39997558519241921"/>
      </top>
      <bottom style="thin">
        <color auto="1"/>
      </bottom>
      <diagonal/>
    </border>
    <border>
      <left/>
      <right style="thin">
        <color auto="1"/>
      </right>
      <top style="double">
        <color auto="1"/>
      </top>
      <bottom style="thin">
        <color auto="1"/>
      </bottom>
      <diagonal/>
    </border>
  </borders>
  <cellStyleXfs count="12">
    <xf numFmtId="0" fontId="0" fillId="0" borderId="0"/>
    <xf numFmtId="0" fontId="19" fillId="0" borderId="0" applyNumberFormat="0" applyFill="0" applyBorder="0" applyAlignment="0" applyProtection="0">
      <alignment vertical="top"/>
      <protection locked="0"/>
    </xf>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cellStyleXfs>
  <cellXfs count="315">
    <xf numFmtId="0" fontId="0" fillId="0" borderId="0" xfId="0"/>
    <xf numFmtId="0" fontId="0" fillId="0" borderId="4" xfId="0" applyBorder="1"/>
    <xf numFmtId="0" fontId="0" fillId="0" borderId="0" xfId="0" applyBorder="1"/>
    <xf numFmtId="0" fontId="0" fillId="0" borderId="7" xfId="0" applyBorder="1"/>
    <xf numFmtId="0" fontId="0" fillId="0" borderId="8" xfId="0" applyBorder="1"/>
    <xf numFmtId="0" fontId="1" fillId="0" borderId="0" xfId="0" applyFont="1"/>
    <xf numFmtId="0" fontId="1" fillId="0" borderId="0" xfId="0" applyFont="1" applyAlignment="1">
      <alignment horizontal="right"/>
    </xf>
    <xf numFmtId="0" fontId="0" fillId="0" borderId="11" xfId="0" applyBorder="1"/>
    <xf numFmtId="0" fontId="0" fillId="0" borderId="12" xfId="0" applyBorder="1"/>
    <xf numFmtId="0" fontId="0" fillId="0" borderId="0" xfId="0" applyAlignment="1">
      <alignment horizontal="right"/>
    </xf>
    <xf numFmtId="0" fontId="0" fillId="0" borderId="0" xfId="0" applyAlignment="1">
      <alignment horizontal="left" vertical="center" wrapText="1" indent="1"/>
    </xf>
    <xf numFmtId="0" fontId="0" fillId="0" borderId="0" xfId="0" applyAlignment="1">
      <alignment horizontal="left" indent="1"/>
    </xf>
    <xf numFmtId="0" fontId="1" fillId="0" borderId="0" xfId="0" applyFont="1" applyAlignment="1">
      <alignment horizontal="left" vertical="center" indent="1"/>
    </xf>
    <xf numFmtId="0" fontId="1" fillId="0" borderId="0" xfId="0" applyFont="1" applyAlignment="1">
      <alignment horizontal="right" indent="2"/>
    </xf>
    <xf numFmtId="0" fontId="0" fillId="2" borderId="6" xfId="0" applyFill="1" applyBorder="1"/>
    <xf numFmtId="0" fontId="0" fillId="2" borderId="2" xfId="0" applyFill="1" applyBorder="1"/>
    <xf numFmtId="0" fontId="0" fillId="2" borderId="9" xfId="0" applyFill="1" applyBorder="1"/>
    <xf numFmtId="0" fontId="0" fillId="4" borderId="5" xfId="0" applyFill="1" applyBorder="1" applyAlignment="1">
      <alignment horizontal="center"/>
    </xf>
    <xf numFmtId="0" fontId="0" fillId="4" borderId="1" xfId="0" applyFill="1" applyBorder="1" applyAlignment="1">
      <alignment horizontal="center"/>
    </xf>
    <xf numFmtId="0" fontId="0" fillId="4" borderId="10" xfId="0" applyFill="1" applyBorder="1" applyAlignment="1">
      <alignment horizontal="center"/>
    </xf>
    <xf numFmtId="0" fontId="0" fillId="4" borderId="3" xfId="0" applyFill="1" applyBorder="1" applyAlignment="1">
      <alignment horizontal="center"/>
    </xf>
    <xf numFmtId="0" fontId="0" fillId="0" borderId="0" xfId="0" applyFill="1" applyBorder="1"/>
    <xf numFmtId="0" fontId="0" fillId="2" borderId="15" xfId="0" applyFill="1" applyBorder="1"/>
    <xf numFmtId="0" fontId="0" fillId="2" borderId="16" xfId="0" applyFill="1" applyBorder="1"/>
    <xf numFmtId="0" fontId="0" fillId="2" borderId="14" xfId="0" applyFill="1" applyBorder="1"/>
    <xf numFmtId="0" fontId="0" fillId="4" borderId="20" xfId="0" applyFill="1" applyBorder="1" applyAlignment="1">
      <alignment horizontal="center"/>
    </xf>
    <xf numFmtId="0" fontId="0" fillId="4" borderId="21" xfId="0" applyFill="1" applyBorder="1" applyAlignment="1">
      <alignment horizontal="center"/>
    </xf>
    <xf numFmtId="0" fontId="0" fillId="4" borderId="22" xfId="0" applyFill="1" applyBorder="1" applyAlignment="1">
      <alignment horizontal="center"/>
    </xf>
    <xf numFmtId="0" fontId="6" fillId="0" borderId="23" xfId="0" applyFont="1" applyBorder="1" applyAlignment="1">
      <alignment horizontal="left" vertical="top" wrapText="1" readingOrder="1"/>
    </xf>
    <xf numFmtId="0" fontId="8" fillId="0" borderId="24" xfId="0" applyFont="1" applyBorder="1" applyAlignment="1">
      <alignment horizontal="right" vertical="top" wrapText="1" readingOrder="1"/>
    </xf>
    <xf numFmtId="0" fontId="1" fillId="0" borderId="0" xfId="0" applyFont="1" applyAlignment="1">
      <alignment horizontal="left" indent="2"/>
    </xf>
    <xf numFmtId="0" fontId="1" fillId="0" borderId="25" xfId="0" applyFont="1" applyFill="1" applyBorder="1" applyAlignment="1"/>
    <xf numFmtId="0" fontId="0" fillId="0" borderId="27" xfId="0" applyBorder="1"/>
    <xf numFmtId="0" fontId="0" fillId="0" borderId="23" xfId="0" applyBorder="1"/>
    <xf numFmtId="0" fontId="0" fillId="0" borderId="26" xfId="0" applyFill="1" applyBorder="1"/>
    <xf numFmtId="0" fontId="0" fillId="0" borderId="28" xfId="0" applyBorder="1"/>
    <xf numFmtId="0" fontId="0" fillId="0" borderId="24" xfId="0" applyBorder="1"/>
    <xf numFmtId="0" fontId="0" fillId="0" borderId="26" xfId="0" applyFill="1" applyBorder="1" applyAlignment="1">
      <alignment horizontal="center"/>
    </xf>
    <xf numFmtId="0" fontId="0" fillId="0" borderId="29" xfId="0" applyBorder="1"/>
    <xf numFmtId="0" fontId="0" fillId="0" borderId="30" xfId="0" applyBorder="1"/>
    <xf numFmtId="0" fontId="0" fillId="0" borderId="31" xfId="0" applyBorder="1"/>
    <xf numFmtId="0" fontId="1" fillId="0" borderId="32" xfId="0" applyFont="1" applyBorder="1" applyAlignment="1">
      <alignment horizontal="center"/>
    </xf>
    <xf numFmtId="0" fontId="1" fillId="0" borderId="33" xfId="0" applyFont="1" applyBorder="1" applyAlignment="1">
      <alignment horizontal="center"/>
    </xf>
    <xf numFmtId="0" fontId="1" fillId="0" borderId="34" xfId="0" applyFont="1" applyBorder="1" applyAlignment="1">
      <alignment horizontal="center"/>
    </xf>
    <xf numFmtId="0" fontId="1" fillId="0" borderId="33" xfId="0" applyFont="1" applyFill="1" applyBorder="1" applyAlignment="1">
      <alignment horizontal="center"/>
    </xf>
    <xf numFmtId="0" fontId="0" fillId="0" borderId="35" xfId="0" applyBorder="1"/>
    <xf numFmtId="0" fontId="0" fillId="0" borderId="36" xfId="0" applyBorder="1"/>
    <xf numFmtId="0" fontId="0" fillId="0" borderId="37" xfId="0" applyBorder="1"/>
    <xf numFmtId="0" fontId="0" fillId="0" borderId="38" xfId="0" applyBorder="1"/>
    <xf numFmtId="0" fontId="0" fillId="0" borderId="39" xfId="0" applyBorder="1"/>
    <xf numFmtId="0" fontId="0" fillId="0" borderId="40" xfId="0" applyBorder="1"/>
    <xf numFmtId="0" fontId="9" fillId="5" borderId="0" xfId="0" applyFont="1" applyFill="1" applyAlignment="1">
      <alignment horizontal="right"/>
    </xf>
    <xf numFmtId="0" fontId="0" fillId="4" borderId="20" xfId="0" applyFill="1" applyBorder="1" applyAlignment="1">
      <alignment horizontal="center" vertical="center"/>
    </xf>
    <xf numFmtId="0" fontId="0" fillId="4" borderId="21" xfId="0" applyFill="1" applyBorder="1" applyAlignment="1">
      <alignment horizontal="center" vertical="center"/>
    </xf>
    <xf numFmtId="0" fontId="0" fillId="4" borderId="22" xfId="0" applyFill="1" applyBorder="1" applyAlignment="1">
      <alignment horizontal="center" vertical="center"/>
    </xf>
    <xf numFmtId="0" fontId="0" fillId="4" borderId="26" xfId="0" applyFill="1" applyBorder="1" applyAlignment="1">
      <alignment horizontal="center" vertical="center"/>
    </xf>
    <xf numFmtId="0" fontId="0" fillId="4" borderId="28" xfId="0" applyFill="1" applyBorder="1" applyAlignment="1">
      <alignment horizontal="center" vertical="center"/>
    </xf>
    <xf numFmtId="0" fontId="0" fillId="4" borderId="24" xfId="0" applyFill="1" applyBorder="1" applyAlignment="1">
      <alignment horizontal="center" vertical="center"/>
    </xf>
    <xf numFmtId="0" fontId="0" fillId="0" borderId="0" xfId="0" applyAlignment="1">
      <alignment horizontal="center" vertical="center"/>
    </xf>
    <xf numFmtId="0" fontId="1" fillId="6" borderId="33" xfId="0" applyFont="1" applyFill="1" applyBorder="1" applyAlignment="1">
      <alignment horizontal="center"/>
    </xf>
    <xf numFmtId="0" fontId="1" fillId="0" borderId="41" xfId="0" applyFont="1" applyBorder="1" applyAlignment="1">
      <alignment horizontal="center"/>
    </xf>
    <xf numFmtId="0" fontId="1" fillId="0" borderId="42" xfId="0" applyFont="1" applyBorder="1" applyAlignment="1">
      <alignment horizontal="center"/>
    </xf>
    <xf numFmtId="0" fontId="1" fillId="0" borderId="43" xfId="0" applyFont="1" applyBorder="1" applyAlignment="1">
      <alignment horizontal="center"/>
    </xf>
    <xf numFmtId="0" fontId="0" fillId="0" borderId="44" xfId="0" applyBorder="1"/>
    <xf numFmtId="0" fontId="0" fillId="0" borderId="45" xfId="0" applyBorder="1"/>
    <xf numFmtId="0" fontId="0" fillId="0" borderId="46" xfId="0" applyBorder="1"/>
    <xf numFmtId="0" fontId="8" fillId="7" borderId="19" xfId="0" applyFont="1" applyFill="1" applyBorder="1" applyAlignment="1">
      <alignment horizontal="center" vertical="center" wrapText="1" readingOrder="1"/>
    </xf>
    <xf numFmtId="0" fontId="8" fillId="0" borderId="24" xfId="0" applyFont="1" applyBorder="1" applyAlignment="1">
      <alignment horizontal="right" vertical="center" wrapText="1"/>
    </xf>
    <xf numFmtId="0" fontId="7" fillId="7" borderId="19" xfId="0" applyFont="1" applyFill="1" applyBorder="1" applyAlignment="1">
      <alignment horizontal="right" vertical="center" wrapText="1" readingOrder="1"/>
    </xf>
    <xf numFmtId="0" fontId="1" fillId="0" borderId="32" xfId="0" applyFont="1" applyBorder="1" applyAlignment="1">
      <alignment horizontal="center" vertical="center" readingOrder="1"/>
    </xf>
    <xf numFmtId="0" fontId="1" fillId="0" borderId="34" xfId="0" applyFont="1" applyBorder="1" applyAlignment="1">
      <alignment horizontal="center" vertical="center" readingOrder="1"/>
    </xf>
    <xf numFmtId="0" fontId="0" fillId="0" borderId="49" xfId="0" applyBorder="1" applyAlignment="1">
      <alignment vertical="center" readingOrder="1"/>
    </xf>
    <xf numFmtId="0" fontId="0" fillId="0" borderId="50" xfId="0" applyBorder="1" applyAlignment="1">
      <alignment vertical="center" readingOrder="1"/>
    </xf>
    <xf numFmtId="0" fontId="0" fillId="0" borderId="51" xfId="0" applyBorder="1" applyAlignment="1">
      <alignment vertical="center" readingOrder="1"/>
    </xf>
    <xf numFmtId="0" fontId="0" fillId="0" borderId="52" xfId="0" applyBorder="1" applyAlignment="1">
      <alignment vertical="center" readingOrder="1"/>
    </xf>
    <xf numFmtId="0" fontId="1" fillId="0" borderId="53" xfId="0" applyFont="1" applyBorder="1" applyAlignment="1">
      <alignment horizontal="center" vertical="center" readingOrder="1"/>
    </xf>
    <xf numFmtId="0" fontId="1" fillId="0" borderId="54" xfId="0" applyFont="1" applyBorder="1" applyAlignment="1">
      <alignment horizontal="center" vertical="center" readingOrder="1"/>
    </xf>
    <xf numFmtId="0" fontId="1" fillId="0" borderId="53" xfId="0" applyFont="1" applyFill="1" applyBorder="1" applyAlignment="1">
      <alignment horizontal="center" vertical="center" readingOrder="1"/>
    </xf>
    <xf numFmtId="0" fontId="1" fillId="0" borderId="41" xfId="0" applyFont="1" applyBorder="1" applyAlignment="1">
      <alignment horizontal="center" vertical="center" readingOrder="1"/>
    </xf>
    <xf numFmtId="0" fontId="1" fillId="0" borderId="55" xfId="0" applyFont="1" applyBorder="1" applyAlignment="1">
      <alignment horizontal="center" vertical="center" readingOrder="1"/>
    </xf>
    <xf numFmtId="0" fontId="1" fillId="0" borderId="56" xfId="0" applyFont="1" applyBorder="1" applyAlignment="1">
      <alignment horizontal="center" vertical="center" readingOrder="1"/>
    </xf>
    <xf numFmtId="0" fontId="1" fillId="0" borderId="43" xfId="0" applyFont="1" applyBorder="1" applyAlignment="1">
      <alignment horizontal="center" vertical="center" readingOrder="1"/>
    </xf>
    <xf numFmtId="0" fontId="0" fillId="0" borderId="0" xfId="0" applyFont="1"/>
    <xf numFmtId="0" fontId="0" fillId="2" borderId="15" xfId="0" applyFont="1" applyFill="1" applyBorder="1"/>
    <xf numFmtId="0" fontId="0" fillId="4" borderId="20" xfId="0" applyFont="1" applyFill="1" applyBorder="1" applyAlignment="1">
      <alignment horizontal="center" vertical="center"/>
    </xf>
    <xf numFmtId="49" fontId="1" fillId="0" borderId="32" xfId="0" applyNumberFormat="1" applyFont="1" applyBorder="1" applyAlignment="1">
      <alignment horizontal="center" vertical="center" readingOrder="1"/>
    </xf>
    <xf numFmtId="0" fontId="11" fillId="0" borderId="0" xfId="0" applyFont="1"/>
    <xf numFmtId="49" fontId="0" fillId="0" borderId="41" xfId="0" applyNumberFormat="1" applyBorder="1" applyAlignment="1">
      <alignment horizontal="center" vertical="center" readingOrder="1"/>
    </xf>
    <xf numFmtId="0" fontId="0" fillId="6" borderId="0" xfId="0" applyFill="1"/>
    <xf numFmtId="0" fontId="1" fillId="0" borderId="13" xfId="0" applyFont="1" applyBorder="1" applyAlignment="1">
      <alignment horizontal="right"/>
    </xf>
    <xf numFmtId="0" fontId="1" fillId="0" borderId="13" xfId="0" applyFont="1" applyBorder="1"/>
    <xf numFmtId="0" fontId="0" fillId="6" borderId="4" xfId="0" applyFill="1" applyBorder="1"/>
    <xf numFmtId="0" fontId="1" fillId="3" borderId="13" xfId="0" applyFont="1" applyFill="1" applyBorder="1" applyAlignment="1">
      <alignment horizontal="right"/>
    </xf>
    <xf numFmtId="0" fontId="11" fillId="3" borderId="13" xfId="0" applyFont="1" applyFill="1" applyBorder="1"/>
    <xf numFmtId="0" fontId="1" fillId="3" borderId="0" xfId="0" applyFont="1" applyFill="1" applyBorder="1" applyAlignment="1">
      <alignment horizontal="right"/>
    </xf>
    <xf numFmtId="0" fontId="11" fillId="3" borderId="0" xfId="0" applyFont="1" applyFill="1" applyBorder="1"/>
    <xf numFmtId="0" fontId="12" fillId="3" borderId="57" xfId="0" applyFont="1" applyFill="1" applyBorder="1" applyAlignment="1">
      <alignment horizontal="right"/>
    </xf>
    <xf numFmtId="0" fontId="1" fillId="3" borderId="57" xfId="0" applyFont="1" applyFill="1" applyBorder="1"/>
    <xf numFmtId="0" fontId="1" fillId="8" borderId="0" xfId="0" applyFont="1" applyFill="1" applyAlignment="1">
      <alignment horizontal="right"/>
    </xf>
    <xf numFmtId="0" fontId="0" fillId="8" borderId="0" xfId="0" applyFont="1" applyFill="1"/>
    <xf numFmtId="0" fontId="1" fillId="6" borderId="56" xfId="0" applyFont="1" applyFill="1" applyBorder="1" applyAlignment="1">
      <alignment horizontal="center" vertical="center" readingOrder="1"/>
    </xf>
    <xf numFmtId="0" fontId="0" fillId="0" borderId="0" xfId="0" applyAlignment="1">
      <alignment horizontal="left" vertical="center"/>
    </xf>
    <xf numFmtId="0" fontId="1" fillId="0" borderId="4" xfId="0" applyFont="1" applyBorder="1" applyAlignment="1">
      <alignment horizontal="right"/>
    </xf>
    <xf numFmtId="49" fontId="1" fillId="0" borderId="41" xfId="0" applyNumberFormat="1" applyFont="1" applyBorder="1" applyAlignment="1">
      <alignment horizontal="center" vertical="center" readingOrder="1"/>
    </xf>
    <xf numFmtId="0" fontId="14" fillId="0" borderId="0" xfId="0" applyFont="1"/>
    <xf numFmtId="0" fontId="15" fillId="0" borderId="25" xfId="0" applyFont="1" applyFill="1" applyBorder="1" applyAlignment="1"/>
    <xf numFmtId="0" fontId="14" fillId="0" borderId="27" xfId="0" applyFont="1" applyBorder="1"/>
    <xf numFmtId="0" fontId="14" fillId="0" borderId="23" xfId="0" applyFont="1" applyBorder="1"/>
    <xf numFmtId="0" fontId="14" fillId="0" borderId="26" xfId="0" applyFont="1" applyFill="1" applyBorder="1"/>
    <xf numFmtId="0" fontId="14" fillId="0" borderId="28" xfId="0" applyFont="1" applyBorder="1"/>
    <xf numFmtId="0" fontId="14" fillId="0" borderId="24" xfId="0" applyFont="1" applyBorder="1"/>
    <xf numFmtId="0" fontId="14" fillId="0" borderId="26" xfId="0" applyFont="1" applyFill="1" applyBorder="1" applyAlignment="1">
      <alignment horizontal="center" vertical="center"/>
    </xf>
    <xf numFmtId="0" fontId="14" fillId="0" borderId="28" xfId="0" applyFont="1" applyBorder="1" applyAlignment="1">
      <alignment horizontal="center" vertical="center"/>
    </xf>
    <xf numFmtId="0" fontId="14" fillId="0" borderId="24" xfId="0" applyFont="1" applyBorder="1" applyAlignment="1">
      <alignment horizontal="center" vertical="center"/>
    </xf>
    <xf numFmtId="0" fontId="14" fillId="4" borderId="26" xfId="0" applyFont="1" applyFill="1" applyBorder="1" applyAlignment="1">
      <alignment horizontal="center" vertical="center"/>
    </xf>
    <xf numFmtId="0" fontId="14" fillId="4" borderId="28"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35" xfId="0" applyFont="1" applyBorder="1" applyAlignment="1">
      <alignment vertical="center" readingOrder="1"/>
    </xf>
    <xf numFmtId="0" fontId="14" fillId="0" borderId="36" xfId="0" applyFont="1" applyBorder="1" applyAlignment="1">
      <alignment vertical="center" readingOrder="1"/>
    </xf>
    <xf numFmtId="0" fontId="14" fillId="0" borderId="37" xfId="0" applyFont="1" applyBorder="1" applyAlignment="1">
      <alignment vertical="center" readingOrder="1"/>
    </xf>
    <xf numFmtId="0" fontId="14" fillId="0" borderId="38" xfId="0" applyFont="1" applyBorder="1" applyAlignment="1">
      <alignment vertical="center" readingOrder="1"/>
    </xf>
    <xf numFmtId="0" fontId="14" fillId="0" borderId="39" xfId="0" applyFont="1" applyBorder="1" applyAlignment="1">
      <alignment vertical="center" readingOrder="1"/>
    </xf>
    <xf numFmtId="0" fontId="14" fillId="0" borderId="40" xfId="0" applyFont="1" applyBorder="1" applyAlignment="1">
      <alignment vertical="center" readingOrder="1"/>
    </xf>
    <xf numFmtId="0" fontId="14" fillId="0" borderId="45" xfId="0" applyFont="1" applyBorder="1" applyAlignment="1">
      <alignment vertical="center" readingOrder="1"/>
    </xf>
    <xf numFmtId="0" fontId="14" fillId="0" borderId="46" xfId="0" applyFont="1" applyBorder="1" applyAlignment="1">
      <alignment vertical="center" readingOrder="1"/>
    </xf>
    <xf numFmtId="0" fontId="14" fillId="0" borderId="44" xfId="0" applyFont="1" applyBorder="1" applyAlignment="1">
      <alignment vertical="center" readingOrder="1"/>
    </xf>
    <xf numFmtId="0" fontId="15" fillId="0" borderId="13" xfId="0" applyFont="1" applyBorder="1"/>
    <xf numFmtId="0" fontId="18" fillId="7" borderId="19" xfId="0" applyFont="1" applyFill="1" applyBorder="1" applyAlignment="1">
      <alignment horizontal="right" vertical="center" wrapText="1" readingOrder="1"/>
    </xf>
    <xf numFmtId="0" fontId="1" fillId="0" borderId="51" xfId="0" applyFont="1" applyBorder="1" applyAlignment="1">
      <alignment horizontal="center" vertical="center" readingOrder="1"/>
    </xf>
    <xf numFmtId="49" fontId="1" fillId="0" borderId="47" xfId="0" applyNumberFormat="1" applyFont="1" applyBorder="1" applyAlignment="1">
      <alignment horizontal="center" vertical="center" readingOrder="1"/>
    </xf>
    <xf numFmtId="49" fontId="1" fillId="0" borderId="29" xfId="0" applyNumberFormat="1" applyFont="1" applyBorder="1" applyAlignment="1">
      <alignment horizontal="center" vertical="center" readingOrder="1"/>
    </xf>
    <xf numFmtId="0" fontId="1" fillId="0" borderId="29" xfId="0" applyFont="1" applyBorder="1" applyAlignment="1">
      <alignment horizontal="center" vertical="center" readingOrder="1"/>
    </xf>
    <xf numFmtId="0" fontId="1" fillId="0" borderId="49" xfId="0" applyFont="1" applyBorder="1" applyAlignment="1">
      <alignment horizontal="center" vertical="center" readingOrder="1"/>
    </xf>
    <xf numFmtId="0" fontId="1" fillId="0" borderId="50" xfId="0" applyFont="1" applyBorder="1" applyAlignment="1">
      <alignment horizontal="center" vertical="center" readingOrder="1"/>
    </xf>
    <xf numFmtId="0" fontId="1" fillId="0" borderId="31" xfId="0" applyFont="1" applyBorder="1" applyAlignment="1">
      <alignment horizontal="center" vertical="center" readingOrder="1"/>
    </xf>
    <xf numFmtId="0" fontId="1" fillId="0" borderId="47" xfId="0" applyFont="1" applyBorder="1" applyAlignment="1">
      <alignment horizontal="center" vertical="center" readingOrder="1"/>
    </xf>
    <xf numFmtId="0" fontId="1" fillId="0" borderId="52" xfId="0" applyFont="1" applyBorder="1" applyAlignment="1">
      <alignment horizontal="center" vertical="center" readingOrder="1"/>
    </xf>
    <xf numFmtId="0" fontId="1" fillId="0" borderId="48" xfId="0" applyFont="1" applyBorder="1" applyAlignment="1">
      <alignment horizontal="center" vertical="center" readingOrder="1"/>
    </xf>
    <xf numFmtId="49" fontId="0" fillId="0" borderId="47" xfId="0" applyNumberFormat="1" applyFont="1" applyBorder="1" applyAlignment="1">
      <alignment vertical="center" readingOrder="1"/>
    </xf>
    <xf numFmtId="0" fontId="14" fillId="0" borderId="43" xfId="0" applyFont="1" applyBorder="1" applyAlignment="1">
      <alignment vertical="center" readingOrder="1"/>
    </xf>
    <xf numFmtId="49" fontId="0" fillId="0" borderId="47" xfId="0" applyNumberFormat="1" applyFont="1" applyBorder="1" applyAlignment="1">
      <alignment horizontal="center" vertical="center" readingOrder="1"/>
    </xf>
    <xf numFmtId="49" fontId="0" fillId="0" borderId="32" xfId="0" applyNumberFormat="1" applyFont="1" applyBorder="1" applyAlignment="1">
      <alignment horizontal="center" vertical="center" readingOrder="1"/>
    </xf>
    <xf numFmtId="49" fontId="0" fillId="0" borderId="47" xfId="0" applyNumberFormat="1" applyBorder="1" applyAlignment="1">
      <alignment horizontal="center" vertical="center" readingOrder="1"/>
    </xf>
    <xf numFmtId="0" fontId="1" fillId="6" borderId="47" xfId="0" applyFont="1" applyFill="1" applyBorder="1" applyAlignment="1">
      <alignment horizontal="center" vertical="center" readingOrder="1"/>
    </xf>
    <xf numFmtId="0" fontId="1" fillId="6" borderId="51" xfId="0" applyFont="1" applyFill="1" applyBorder="1" applyAlignment="1">
      <alignment horizontal="center" vertical="center" readingOrder="1"/>
    </xf>
    <xf numFmtId="0" fontId="0" fillId="6" borderId="0" xfId="0" applyFill="1" applyAlignment="1">
      <alignment horizontal="left" vertical="center"/>
    </xf>
    <xf numFmtId="0" fontId="15" fillId="0" borderId="0" xfId="0" applyFont="1" applyAlignment="1">
      <alignment horizontal="right"/>
    </xf>
    <xf numFmtId="0" fontId="14" fillId="4" borderId="26" xfId="0" applyFont="1" applyFill="1" applyBorder="1" applyAlignment="1">
      <alignment horizontal="center" vertical="center" wrapText="1"/>
    </xf>
    <xf numFmtId="0" fontId="1" fillId="3" borderId="4" xfId="0" applyFont="1" applyFill="1" applyBorder="1" applyAlignment="1">
      <alignment horizontal="right"/>
    </xf>
    <xf numFmtId="0" fontId="11" fillId="3" borderId="4" xfId="0" applyFont="1" applyFill="1" applyBorder="1"/>
    <xf numFmtId="0" fontId="0" fillId="0" borderId="0" xfId="0" applyFill="1" applyAlignment="1">
      <alignment horizontal="left" vertical="center"/>
    </xf>
    <xf numFmtId="0" fontId="13" fillId="0" borderId="19" xfId="0" applyFont="1" applyFill="1" applyBorder="1" applyAlignment="1">
      <alignment horizontal="right" vertical="center" wrapText="1" readingOrder="1"/>
    </xf>
    <xf numFmtId="0" fontId="10" fillId="0" borderId="19" xfId="0" applyFont="1" applyFill="1" applyBorder="1" applyAlignment="1">
      <alignment horizontal="right" vertical="center" wrapText="1" readingOrder="1"/>
    </xf>
    <xf numFmtId="164" fontId="0" fillId="0" borderId="0" xfId="0" applyNumberFormat="1"/>
    <xf numFmtId="0" fontId="0" fillId="0" borderId="53" xfId="0" applyBorder="1" applyAlignment="1">
      <alignment vertical="center" readingOrder="1"/>
    </xf>
    <xf numFmtId="0" fontId="1" fillId="0" borderId="0" xfId="0" applyFont="1" applyAlignment="1">
      <alignment horizontal="center"/>
    </xf>
    <xf numFmtId="0" fontId="7" fillId="7" borderId="23" xfId="0" applyFont="1" applyFill="1" applyBorder="1" applyAlignment="1">
      <alignment horizontal="right" vertical="center" wrapText="1" readingOrder="1"/>
    </xf>
    <xf numFmtId="0" fontId="10" fillId="0" borderId="58" xfId="0" applyFont="1" applyFill="1" applyBorder="1" applyAlignment="1">
      <alignment horizontal="right" vertical="center" wrapText="1" readingOrder="1"/>
    </xf>
    <xf numFmtId="0" fontId="1" fillId="10" borderId="59" xfId="0" applyFont="1" applyFill="1" applyBorder="1" applyAlignment="1">
      <alignment horizontal="right"/>
    </xf>
    <xf numFmtId="0" fontId="1" fillId="10" borderId="57" xfId="0" applyFont="1" applyFill="1" applyBorder="1"/>
    <xf numFmtId="49" fontId="1" fillId="0" borderId="32" xfId="0" applyNumberFormat="1" applyFont="1" applyFill="1" applyBorder="1" applyAlignment="1">
      <alignment horizontal="center" vertical="center" readingOrder="1"/>
    </xf>
    <xf numFmtId="0" fontId="1" fillId="0" borderId="54" xfId="0" applyFont="1" applyFill="1" applyBorder="1" applyAlignment="1">
      <alignment horizontal="center" vertical="center" readingOrder="1"/>
    </xf>
    <xf numFmtId="0" fontId="1" fillId="0" borderId="34" xfId="0" applyFont="1" applyFill="1" applyBorder="1" applyAlignment="1">
      <alignment horizontal="center" vertical="center" readingOrder="1"/>
    </xf>
    <xf numFmtId="0" fontId="1" fillId="0" borderId="32" xfId="0" applyFont="1" applyFill="1" applyBorder="1" applyAlignment="1">
      <alignment horizontal="center" vertical="center" readingOrder="1"/>
    </xf>
    <xf numFmtId="0" fontId="14" fillId="0" borderId="38" xfId="0" applyFont="1" applyFill="1" applyBorder="1" applyAlignment="1">
      <alignment vertical="center" readingOrder="1"/>
    </xf>
    <xf numFmtId="0" fontId="14" fillId="0" borderId="39" xfId="0" applyFont="1" applyFill="1" applyBorder="1" applyAlignment="1">
      <alignment vertical="center" readingOrder="1"/>
    </xf>
    <xf numFmtId="0" fontId="14" fillId="0" borderId="40" xfId="0" applyFont="1" applyFill="1" applyBorder="1" applyAlignment="1">
      <alignment vertical="center" readingOrder="1"/>
    </xf>
    <xf numFmtId="0" fontId="0" fillId="0" borderId="0" xfId="0" applyFill="1"/>
    <xf numFmtId="0" fontId="8" fillId="9" borderId="19" xfId="0" applyFont="1" applyFill="1" applyBorder="1" applyAlignment="1">
      <alignment horizontal="center" vertical="center" wrapText="1" readingOrder="1"/>
    </xf>
    <xf numFmtId="0" fontId="14" fillId="0" borderId="0" xfId="0" applyFont="1" applyBorder="1" applyAlignment="1">
      <alignment vertical="center" readingOrder="1"/>
    </xf>
    <xf numFmtId="164" fontId="0" fillId="0" borderId="0" xfId="0" applyNumberFormat="1" applyAlignment="1">
      <alignment horizontal="left"/>
    </xf>
    <xf numFmtId="0" fontId="11" fillId="3" borderId="60" xfId="0" applyFont="1" applyFill="1" applyBorder="1"/>
    <xf numFmtId="0" fontId="11" fillId="3" borderId="61" xfId="0" applyFont="1" applyFill="1" applyBorder="1"/>
    <xf numFmtId="0" fontId="11" fillId="3" borderId="62" xfId="0" applyFont="1" applyFill="1" applyBorder="1"/>
    <xf numFmtId="0" fontId="11" fillId="3" borderId="63" xfId="0" applyFont="1" applyFill="1" applyBorder="1"/>
    <xf numFmtId="0" fontId="11" fillId="3" borderId="64" xfId="0" applyFont="1" applyFill="1" applyBorder="1"/>
    <xf numFmtId="164" fontId="11" fillId="3" borderId="63" xfId="0" applyNumberFormat="1" applyFont="1" applyFill="1" applyBorder="1"/>
    <xf numFmtId="164" fontId="11" fillId="3" borderId="65" xfId="0" applyNumberFormat="1" applyFont="1" applyFill="1" applyBorder="1"/>
    <xf numFmtId="164" fontId="11" fillId="3" borderId="0" xfId="0" applyNumberFormat="1" applyFont="1" applyFill="1" applyBorder="1"/>
    <xf numFmtId="164" fontId="11" fillId="3" borderId="4" xfId="0" applyNumberFormat="1" applyFont="1" applyFill="1" applyBorder="1"/>
    <xf numFmtId="164" fontId="0" fillId="0" borderId="0" xfId="0" applyNumberFormat="1" applyFont="1"/>
    <xf numFmtId="10" fontId="0" fillId="8" borderId="0" xfId="0" applyNumberFormat="1" applyFont="1" applyFill="1"/>
    <xf numFmtId="0" fontId="1" fillId="6" borderId="32" xfId="0" applyFont="1" applyFill="1" applyBorder="1" applyAlignment="1">
      <alignment horizontal="center" vertical="center" readingOrder="1"/>
    </xf>
    <xf numFmtId="0" fontId="1" fillId="11" borderId="53" xfId="0" applyFont="1" applyFill="1" applyBorder="1" applyAlignment="1">
      <alignment horizontal="center" vertical="center" readingOrder="1"/>
    </xf>
    <xf numFmtId="0" fontId="1" fillId="11" borderId="54" xfId="0" applyFont="1" applyFill="1" applyBorder="1" applyAlignment="1">
      <alignment horizontal="center" vertical="center" readingOrder="1"/>
    </xf>
    <xf numFmtId="0" fontId="8" fillId="7" borderId="19" xfId="0" applyFont="1" applyFill="1" applyBorder="1" applyAlignment="1">
      <alignment horizontal="right" vertical="center" wrapText="1" readingOrder="1"/>
    </xf>
    <xf numFmtId="0" fontId="10" fillId="7" borderId="19" xfId="0" applyFont="1" applyFill="1" applyBorder="1" applyAlignment="1">
      <alignment horizontal="right" vertical="center" wrapText="1" readingOrder="1"/>
    </xf>
    <xf numFmtId="0" fontId="19" fillId="0" borderId="0" xfId="1" applyAlignment="1" applyProtection="1"/>
    <xf numFmtId="17" fontId="0" fillId="0" borderId="0" xfId="0" applyNumberFormat="1"/>
    <xf numFmtId="0" fontId="1" fillId="6" borderId="54" xfId="0" applyFont="1" applyFill="1" applyBorder="1" applyAlignment="1">
      <alignment horizontal="center" vertical="center" readingOrder="1"/>
    </xf>
    <xf numFmtId="164" fontId="20" fillId="3" borderId="63" xfId="0" applyNumberFormat="1" applyFont="1" applyFill="1" applyBorder="1"/>
    <xf numFmtId="0" fontId="14" fillId="6" borderId="38" xfId="0" applyFont="1" applyFill="1" applyBorder="1" applyAlignment="1">
      <alignment vertical="center" readingOrder="1"/>
    </xf>
    <xf numFmtId="0" fontId="14" fillId="0" borderId="38" xfId="0" applyNumberFormat="1" applyFont="1" applyBorder="1" applyAlignment="1">
      <alignment vertical="center" readingOrder="1"/>
    </xf>
    <xf numFmtId="49" fontId="7" fillId="7" borderId="19" xfId="0" applyNumberFormat="1" applyFont="1" applyFill="1" applyBorder="1" applyAlignment="1">
      <alignment horizontal="right" vertical="center" wrapText="1" readingOrder="1"/>
    </xf>
    <xf numFmtId="49" fontId="7" fillId="6" borderId="19" xfId="0" applyNumberFormat="1" applyFont="1" applyFill="1" applyBorder="1" applyAlignment="1">
      <alignment horizontal="right" vertical="center" wrapText="1" readingOrder="1"/>
    </xf>
    <xf numFmtId="0" fontId="7" fillId="6" borderId="19" xfId="0" applyFont="1" applyFill="1" applyBorder="1" applyAlignment="1">
      <alignment horizontal="right" vertical="center" wrapText="1" readingOrder="1"/>
    </xf>
    <xf numFmtId="0" fontId="14" fillId="0" borderId="35" xfId="0" applyNumberFormat="1" applyFont="1" applyBorder="1" applyAlignment="1">
      <alignment vertical="center" readingOrder="1"/>
    </xf>
    <xf numFmtId="0" fontId="1" fillId="6" borderId="34" xfId="0" applyFont="1" applyFill="1" applyBorder="1" applyAlignment="1">
      <alignment horizontal="center" vertical="center" readingOrder="1"/>
    </xf>
    <xf numFmtId="0" fontId="1" fillId="6" borderId="48" xfId="0" applyFont="1" applyFill="1" applyBorder="1" applyAlignment="1">
      <alignment horizontal="center" vertical="center" readingOrder="1"/>
    </xf>
    <xf numFmtId="0" fontId="1" fillId="0" borderId="48" xfId="0" applyFont="1" applyFill="1" applyBorder="1" applyAlignment="1">
      <alignment horizontal="center" vertical="center" readingOrder="1"/>
    </xf>
    <xf numFmtId="0" fontId="1" fillId="6" borderId="52" xfId="0" applyFont="1" applyFill="1" applyBorder="1" applyAlignment="1">
      <alignment horizontal="center" vertical="center" readingOrder="1"/>
    </xf>
    <xf numFmtId="0" fontId="24" fillId="6" borderId="48" xfId="0" applyFont="1" applyFill="1" applyBorder="1" applyAlignment="1">
      <alignment horizontal="center" vertical="center" readingOrder="1"/>
    </xf>
    <xf numFmtId="0" fontId="18" fillId="7" borderId="19" xfId="0" applyFont="1" applyFill="1" applyBorder="1" applyAlignment="1">
      <alignment horizontal="right" vertical="center" readingOrder="1"/>
    </xf>
    <xf numFmtId="0" fontId="1" fillId="6" borderId="53" xfId="0" applyFont="1" applyFill="1" applyBorder="1" applyAlignment="1">
      <alignment horizontal="center" vertical="center" readingOrder="1"/>
    </xf>
    <xf numFmtId="49" fontId="1" fillId="6" borderId="32" xfId="0" applyNumberFormat="1" applyFont="1" applyFill="1" applyBorder="1" applyAlignment="1">
      <alignment horizontal="center" vertical="center" readingOrder="1"/>
    </xf>
    <xf numFmtId="0" fontId="14" fillId="0" borderId="39" xfId="0" applyNumberFormat="1" applyFont="1" applyBorder="1" applyAlignment="1">
      <alignment vertical="center" readingOrder="1"/>
    </xf>
    <xf numFmtId="0" fontId="14" fillId="0" borderId="45" xfId="0" applyNumberFormat="1" applyFont="1" applyBorder="1" applyAlignment="1">
      <alignment vertical="center" readingOrder="1"/>
    </xf>
    <xf numFmtId="0" fontId="1" fillId="6" borderId="55" xfId="0" applyFont="1" applyFill="1" applyBorder="1" applyAlignment="1">
      <alignment horizontal="center" vertical="center" readingOrder="1"/>
    </xf>
    <xf numFmtId="0" fontId="1" fillId="6" borderId="41" xfId="0" applyFont="1" applyFill="1" applyBorder="1" applyAlignment="1">
      <alignment horizontal="center" vertical="center" readingOrder="1"/>
    </xf>
    <xf numFmtId="0" fontId="0" fillId="0" borderId="0" xfId="0" applyAlignment="1">
      <alignment textRotation="45"/>
    </xf>
    <xf numFmtId="0" fontId="0" fillId="0" borderId="66" xfId="0" applyBorder="1"/>
    <xf numFmtId="0" fontId="0" fillId="0" borderId="67" xfId="0" applyBorder="1"/>
    <xf numFmtId="0" fontId="0" fillId="0" borderId="68" xfId="0" applyBorder="1"/>
    <xf numFmtId="0" fontId="0" fillId="12" borderId="66" xfId="0" applyFill="1" applyBorder="1"/>
    <xf numFmtId="0" fontId="0" fillId="3" borderId="66" xfId="0" applyFill="1" applyBorder="1" applyAlignment="1">
      <alignment textRotation="45"/>
    </xf>
    <xf numFmtId="0" fontId="0" fillId="0" borderId="3" xfId="0" applyBorder="1"/>
    <xf numFmtId="0" fontId="1" fillId="0" borderId="69" xfId="0" applyFont="1" applyBorder="1"/>
    <xf numFmtId="0" fontId="0" fillId="0" borderId="69" xfId="0" applyBorder="1"/>
    <xf numFmtId="0" fontId="11" fillId="0" borderId="62" xfId="0" applyFont="1" applyFill="1" applyBorder="1"/>
    <xf numFmtId="164" fontId="1" fillId="0" borderId="0" xfId="0" applyNumberFormat="1" applyFont="1"/>
    <xf numFmtId="9" fontId="0" fillId="0" borderId="0" xfId="0" applyNumberFormat="1" applyAlignment="1">
      <alignment horizontal="center"/>
    </xf>
    <xf numFmtId="0" fontId="1" fillId="13" borderId="70" xfId="0" applyFont="1" applyFill="1" applyBorder="1"/>
    <xf numFmtId="0" fontId="0" fillId="0" borderId="4" xfId="0" applyBorder="1" applyAlignment="1">
      <alignment horizontal="right"/>
    </xf>
    <xf numFmtId="9" fontId="0" fillId="0" borderId="4" xfId="0" applyNumberFormat="1" applyBorder="1" applyAlignment="1">
      <alignment horizontal="center"/>
    </xf>
    <xf numFmtId="0" fontId="1" fillId="13" borderId="71" xfId="0" applyFont="1" applyFill="1" applyBorder="1"/>
    <xf numFmtId="0" fontId="0" fillId="0" borderId="0" xfId="0" applyAlignment="1">
      <alignment horizontal="left" indent="1"/>
    </xf>
    <xf numFmtId="0" fontId="0" fillId="0" borderId="4" xfId="0" applyBorder="1" applyAlignment="1">
      <alignment horizontal="left" indent="1"/>
    </xf>
    <xf numFmtId="0" fontId="0" fillId="14" borderId="4" xfId="0" applyFill="1" applyBorder="1"/>
    <xf numFmtId="0" fontId="1" fillId="14" borderId="4" xfId="0" applyFont="1" applyFill="1" applyBorder="1" applyAlignment="1">
      <alignment horizontal="center"/>
    </xf>
    <xf numFmtId="0" fontId="12" fillId="14" borderId="57" xfId="0" applyFont="1" applyFill="1" applyBorder="1" applyAlignment="1">
      <alignment horizontal="right"/>
    </xf>
    <xf numFmtId="0" fontId="0" fillId="14" borderId="57" xfId="0" applyFill="1" applyBorder="1"/>
    <xf numFmtId="0" fontId="0" fillId="14" borderId="65" xfId="0" applyFill="1" applyBorder="1"/>
    <xf numFmtId="164" fontId="0" fillId="0" borderId="63" xfId="0" applyNumberFormat="1" applyBorder="1"/>
    <xf numFmtId="164" fontId="1" fillId="0" borderId="63" xfId="0" applyNumberFormat="1" applyFont="1" applyBorder="1"/>
    <xf numFmtId="164" fontId="0" fillId="14" borderId="72" xfId="0" applyNumberFormat="1" applyFill="1" applyBorder="1"/>
    <xf numFmtId="0" fontId="0" fillId="14" borderId="72" xfId="0" applyFill="1" applyBorder="1"/>
    <xf numFmtId="0" fontId="1" fillId="0" borderId="66" xfId="0" applyFont="1" applyFill="1" applyBorder="1"/>
    <xf numFmtId="0" fontId="1" fillId="0" borderId="0" xfId="0" applyFont="1" applyBorder="1"/>
    <xf numFmtId="0" fontId="1" fillId="0" borderId="62" xfId="0" applyFont="1" applyFill="1" applyBorder="1"/>
    <xf numFmtId="164" fontId="0" fillId="0" borderId="0" xfId="0" applyNumberFormat="1" applyBorder="1"/>
    <xf numFmtId="0" fontId="1" fillId="0" borderId="2" xfId="0" applyFont="1" applyBorder="1"/>
    <xf numFmtId="164" fontId="0" fillId="0" borderId="4" xfId="0" applyNumberFormat="1" applyBorder="1"/>
    <xf numFmtId="0" fontId="0" fillId="0" borderId="2" xfId="0" applyBorder="1"/>
    <xf numFmtId="164" fontId="0" fillId="0" borderId="62" xfId="0" applyNumberFormat="1" applyBorder="1"/>
    <xf numFmtId="0" fontId="0" fillId="0" borderId="2" xfId="0" applyBorder="1" applyAlignment="1">
      <alignment textRotation="90"/>
    </xf>
    <xf numFmtId="0" fontId="0" fillId="0" borderId="69" xfId="0" applyBorder="1" applyAlignment="1">
      <alignment textRotation="90"/>
    </xf>
    <xf numFmtId="0" fontId="0" fillId="0" borderId="2" xfId="0" applyBorder="1" applyAlignment="1">
      <alignment horizontal="center"/>
    </xf>
    <xf numFmtId="0" fontId="1" fillId="0" borderId="4" xfId="0" applyFont="1" applyBorder="1"/>
    <xf numFmtId="164" fontId="0" fillId="0" borderId="64" xfId="0" applyNumberFormat="1" applyBorder="1"/>
    <xf numFmtId="164" fontId="0" fillId="0" borderId="60" xfId="0" applyNumberFormat="1" applyBorder="1"/>
    <xf numFmtId="9" fontId="0" fillId="0" borderId="0" xfId="0" applyNumberFormat="1"/>
    <xf numFmtId="1" fontId="0" fillId="0" borderId="0" xfId="0" applyNumberFormat="1" applyAlignment="1">
      <alignment horizontal="center"/>
    </xf>
    <xf numFmtId="1" fontId="0" fillId="0" borderId="4" xfId="0" applyNumberFormat="1" applyBorder="1" applyAlignment="1">
      <alignment horizontal="center"/>
    </xf>
    <xf numFmtId="1" fontId="0" fillId="0" borderId="0" xfId="0" applyNumberFormat="1"/>
    <xf numFmtId="0" fontId="0" fillId="0" borderId="0" xfId="0" applyBorder="1" applyAlignment="1">
      <alignment horizontal="right"/>
    </xf>
    <xf numFmtId="49" fontId="1" fillId="0" borderId="0" xfId="0" applyNumberFormat="1" applyFont="1" applyBorder="1" applyAlignment="1">
      <alignment horizontal="center" vertical="center" readingOrder="1"/>
    </xf>
    <xf numFmtId="0" fontId="1" fillId="0" borderId="0" xfId="0" applyFont="1" applyBorder="1" applyAlignment="1">
      <alignment horizontal="center" vertical="center" readingOrder="1"/>
    </xf>
    <xf numFmtId="0" fontId="0" fillId="6" borderId="67" xfId="0" applyFill="1" applyBorder="1"/>
    <xf numFmtId="0" fontId="0" fillId="0" borderId="0" xfId="0" applyAlignment="1">
      <alignment horizontal="left" vertical="top" wrapText="1"/>
    </xf>
    <xf numFmtId="0" fontId="0" fillId="0" borderId="4" xfId="0" applyBorder="1" applyAlignment="1">
      <alignment horizontal="left" vertical="top" wrapText="1"/>
    </xf>
    <xf numFmtId="0" fontId="0" fillId="0" borderId="0" xfId="0" applyFill="1" applyAlignment="1">
      <alignment horizontal="left" vertical="top" wrapText="1"/>
    </xf>
    <xf numFmtId="0" fontId="0" fillId="0" borderId="4" xfId="0" applyFill="1" applyBorder="1" applyAlignment="1">
      <alignment horizontal="left" vertical="top" wrapText="1"/>
    </xf>
    <xf numFmtId="0" fontId="27" fillId="0" borderId="0" xfId="0" applyFont="1" applyAlignment="1">
      <alignment wrapText="1"/>
    </xf>
    <xf numFmtId="0" fontId="28" fillId="6" borderId="0" xfId="0" applyFont="1" applyFill="1"/>
    <xf numFmtId="0" fontId="29" fillId="0" borderId="0" xfId="0" applyFont="1"/>
    <xf numFmtId="0" fontId="1" fillId="17" borderId="2" xfId="0" applyFont="1" applyFill="1" applyBorder="1" applyAlignment="1">
      <alignment horizontal="center" vertical="center" wrapText="1"/>
    </xf>
    <xf numFmtId="0" fontId="1" fillId="0" borderId="2" xfId="0" applyFont="1" applyBorder="1" applyAlignment="1">
      <alignment horizontal="right" vertical="top" wrapText="1"/>
    </xf>
    <xf numFmtId="0" fontId="1" fillId="0" borderId="0" xfId="0" applyFont="1" applyAlignment="1">
      <alignment horizontal="right" vertical="top" wrapText="1"/>
    </xf>
    <xf numFmtId="0" fontId="1" fillId="0" borderId="4" xfId="0" applyFont="1" applyBorder="1" applyAlignment="1">
      <alignment horizontal="right" vertical="top" wrapText="1"/>
    </xf>
    <xf numFmtId="0" fontId="0" fillId="0" borderId="0" xfId="0" applyAlignment="1">
      <alignment horizontal="center" vertical="top" wrapText="1"/>
    </xf>
    <xf numFmtId="0" fontId="0" fillId="0" borderId="4" xfId="0" applyBorder="1" applyAlignment="1">
      <alignment horizontal="center" vertical="top" wrapText="1"/>
    </xf>
    <xf numFmtId="0" fontId="0" fillId="0" borderId="0" xfId="0" applyAlignment="1">
      <alignment horizontal="center"/>
    </xf>
    <xf numFmtId="0" fontId="27" fillId="15" borderId="4" xfId="0" applyFont="1" applyFill="1" applyBorder="1" applyAlignment="1">
      <alignment horizontal="left" wrapText="1" indent="1"/>
    </xf>
    <xf numFmtId="0" fontId="27" fillId="15" borderId="2" xfId="0" applyFont="1" applyFill="1" applyBorder="1" applyAlignment="1">
      <alignment horizontal="left" wrapText="1" indent="1"/>
    </xf>
    <xf numFmtId="0" fontId="27" fillId="15" borderId="13" xfId="0" applyFont="1" applyFill="1" applyBorder="1" applyAlignment="1">
      <alignment horizontal="left" wrapText="1" indent="29"/>
    </xf>
    <xf numFmtId="0" fontId="27" fillId="15" borderId="0" xfId="0" applyFont="1" applyFill="1" applyBorder="1" applyAlignment="1">
      <alignment horizontal="left" wrapText="1" indent="29"/>
    </xf>
    <xf numFmtId="0" fontId="27" fillId="15" borderId="4" xfId="0" applyFont="1" applyFill="1" applyBorder="1" applyAlignment="1">
      <alignment horizontal="left" wrapText="1" indent="29"/>
    </xf>
    <xf numFmtId="0" fontId="27" fillId="15" borderId="13" xfId="0" applyFont="1" applyFill="1" applyBorder="1" applyAlignment="1">
      <alignment horizontal="left" wrapText="1" indent="1"/>
    </xf>
    <xf numFmtId="0" fontId="27" fillId="16" borderId="0" xfId="0" applyFont="1" applyFill="1" applyAlignment="1">
      <alignment horizontal="left" wrapText="1" indent="1"/>
    </xf>
    <xf numFmtId="0" fontId="0" fillId="0" borderId="0" xfId="0" applyFill="1" applyBorder="1" applyAlignment="1">
      <alignment horizontal="left" vertical="top" wrapText="1"/>
    </xf>
    <xf numFmtId="0" fontId="26" fillId="0" borderId="0" xfId="0" applyFont="1" applyFill="1" applyBorder="1" applyAlignment="1">
      <alignment horizontal="left" vertical="top" wrapText="1"/>
    </xf>
    <xf numFmtId="0" fontId="0" fillId="0" borderId="0" xfId="0" applyBorder="1" applyAlignment="1">
      <alignment horizontal="center" vertical="top" wrapText="1"/>
    </xf>
    <xf numFmtId="0" fontId="0" fillId="0" borderId="0" xfId="0" applyBorder="1" applyAlignment="1">
      <alignment horizontal="left" vertical="top" wrapText="1"/>
    </xf>
    <xf numFmtId="0" fontId="2" fillId="0" borderId="13" xfId="0" applyFont="1" applyBorder="1" applyAlignment="1">
      <alignment horizontal="left" vertical="center" wrapText="1" indent="1"/>
    </xf>
    <xf numFmtId="0" fontId="3" fillId="0" borderId="13" xfId="0" applyFont="1" applyBorder="1" applyAlignment="1">
      <alignment horizontal="left" vertical="center" wrapText="1" indent="1"/>
    </xf>
    <xf numFmtId="0" fontId="0" fillId="0" borderId="13" xfId="0" applyBorder="1" applyAlignment="1">
      <alignment horizontal="left" indent="1"/>
    </xf>
    <xf numFmtId="0" fontId="2" fillId="0" borderId="0" xfId="0" applyFont="1" applyAlignment="1">
      <alignment horizontal="left" vertical="center" wrapText="1" indent="1"/>
    </xf>
    <xf numFmtId="0" fontId="3" fillId="0" borderId="0" xfId="0" applyFont="1" applyAlignment="1">
      <alignment horizontal="left" vertical="center" wrapText="1" indent="1"/>
    </xf>
    <xf numFmtId="0" fontId="0" fillId="0" borderId="0" xfId="0" applyAlignment="1">
      <alignment horizontal="left" indent="1"/>
    </xf>
    <xf numFmtId="0" fontId="2" fillId="0" borderId="4" xfId="0" applyFont="1" applyBorder="1" applyAlignment="1">
      <alignment horizontal="left" vertical="center" wrapText="1" indent="1"/>
    </xf>
    <xf numFmtId="0" fontId="3" fillId="0" borderId="4" xfId="0" applyFont="1" applyBorder="1" applyAlignment="1">
      <alignment horizontal="left" vertical="center" wrapText="1" indent="1"/>
    </xf>
    <xf numFmtId="0" fontId="0" fillId="0" borderId="4" xfId="0" applyBorder="1" applyAlignment="1">
      <alignment horizontal="left" indent="1"/>
    </xf>
    <xf numFmtId="0" fontId="1" fillId="4" borderId="6" xfId="0" applyFont="1" applyFill="1" applyBorder="1" applyAlignment="1">
      <alignment horizontal="center" vertical="center"/>
    </xf>
    <xf numFmtId="0" fontId="1" fillId="4" borderId="2" xfId="0" applyFont="1" applyFill="1" applyBorder="1" applyAlignment="1">
      <alignment horizontal="center" vertical="center"/>
    </xf>
    <xf numFmtId="0" fontId="0" fillId="4" borderId="9" xfId="0" applyFill="1" applyBorder="1" applyAlignment="1"/>
    <xf numFmtId="0" fontId="0" fillId="3" borderId="1" xfId="0" applyFill="1" applyBorder="1" applyAlignment="1">
      <alignment horizontal="center"/>
    </xf>
    <xf numFmtId="0" fontId="0" fillId="3" borderId="10" xfId="0" applyFill="1" applyBorder="1" applyAlignment="1">
      <alignment horizontal="center"/>
    </xf>
    <xf numFmtId="0" fontId="0" fillId="3" borderId="5" xfId="0" applyFill="1" applyBorder="1" applyAlignment="1">
      <alignment horizontal="center"/>
    </xf>
    <xf numFmtId="0" fontId="0" fillId="3" borderId="1" xfId="0" applyFill="1" applyBorder="1" applyAlignment="1"/>
    <xf numFmtId="0" fontId="1" fillId="4" borderId="9" xfId="0" applyFont="1" applyFill="1" applyBorder="1" applyAlignment="1"/>
    <xf numFmtId="0" fontId="0" fillId="3" borderId="3" xfId="0" applyFill="1" applyBorder="1" applyAlignment="1">
      <alignment horizontal="center"/>
    </xf>
    <xf numFmtId="0" fontId="1" fillId="4" borderId="15" xfId="0" applyFont="1" applyFill="1" applyBorder="1" applyAlignment="1">
      <alignment horizontal="center" vertical="center"/>
    </xf>
    <xf numFmtId="0" fontId="1" fillId="4" borderId="16" xfId="0" applyFont="1" applyFill="1" applyBorder="1" applyAlignment="1">
      <alignment horizontal="center" vertical="center"/>
    </xf>
    <xf numFmtId="0" fontId="0" fillId="4" borderId="14" xfId="0" applyFill="1" applyBorder="1" applyAlignment="1"/>
    <xf numFmtId="0" fontId="1" fillId="4" borderId="14" xfId="0" applyFont="1" applyFill="1" applyBorder="1" applyAlignment="1"/>
    <xf numFmtId="0" fontId="0" fillId="3" borderId="17" xfId="0" applyFill="1" applyBorder="1" applyAlignment="1">
      <alignment horizontal="center"/>
    </xf>
    <xf numFmtId="0" fontId="0" fillId="3" borderId="18" xfId="0" applyFill="1" applyBorder="1" applyAlignment="1"/>
    <xf numFmtId="0" fontId="0" fillId="3" borderId="18" xfId="0" applyFill="1" applyBorder="1" applyAlignment="1">
      <alignment horizontal="center"/>
    </xf>
    <xf numFmtId="0" fontId="0" fillId="3" borderId="19" xfId="0" applyFill="1" applyBorder="1" applyAlignment="1">
      <alignment horizontal="center"/>
    </xf>
    <xf numFmtId="0" fontId="0" fillId="3" borderId="17" xfId="0" applyFill="1" applyBorder="1" applyAlignment="1">
      <alignment horizontal="center" vertical="center"/>
    </xf>
    <xf numFmtId="0" fontId="0" fillId="3" borderId="18" xfId="0" applyFill="1" applyBorder="1" applyAlignment="1">
      <alignment horizontal="center" vertical="center"/>
    </xf>
    <xf numFmtId="0" fontId="0" fillId="3" borderId="19" xfId="0" applyFill="1" applyBorder="1" applyAlignment="1">
      <alignment horizontal="center" vertical="center"/>
    </xf>
    <xf numFmtId="0" fontId="14" fillId="9" borderId="15" xfId="0" applyFont="1" applyFill="1" applyBorder="1" applyAlignment="1">
      <alignment horizontal="center" vertical="center"/>
    </xf>
    <xf numFmtId="0" fontId="0" fillId="9" borderId="16" xfId="0" applyFill="1" applyBorder="1" applyAlignment="1">
      <alignment horizontal="center" vertical="center"/>
    </xf>
    <xf numFmtId="0" fontId="0" fillId="9" borderId="14" xfId="0" applyFill="1" applyBorder="1" applyAlignment="1">
      <alignment horizontal="center" vertical="center"/>
    </xf>
  </cellXfs>
  <cellStyles count="12">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Hyperlink" xfId="1" builtinId="8"/>
    <cellStyle name="Normal" xfId="0" builtinId="0"/>
  </cellStyles>
  <dxfs count="0"/>
  <tableStyles count="0" defaultTableStyle="TableStyleMedium9" defaultPivotStyle="PivotStyleLight16"/>
  <colors>
    <mruColors>
      <color rgb="FFFF822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0" Type="http://schemas.openxmlformats.org/officeDocument/2006/relationships/worksheet" Target="worksheets/sheet20.xml"/><Relationship Id="rId21" Type="http://schemas.openxmlformats.org/officeDocument/2006/relationships/worksheet" Target="worksheets/sheet21.xml"/><Relationship Id="rId22" Type="http://schemas.openxmlformats.org/officeDocument/2006/relationships/worksheet" Target="worksheets/sheet22.xml"/><Relationship Id="rId23" Type="http://schemas.openxmlformats.org/officeDocument/2006/relationships/worksheet" Target="worksheets/sheet23.xml"/><Relationship Id="rId24" Type="http://schemas.openxmlformats.org/officeDocument/2006/relationships/worksheet" Target="worksheets/sheet24.xml"/><Relationship Id="rId25" Type="http://schemas.openxmlformats.org/officeDocument/2006/relationships/worksheet" Target="worksheets/sheet25.xml"/><Relationship Id="rId26" Type="http://schemas.openxmlformats.org/officeDocument/2006/relationships/worksheet" Target="worksheets/sheet26.xml"/><Relationship Id="rId27" Type="http://schemas.openxmlformats.org/officeDocument/2006/relationships/worksheet" Target="worksheets/sheet27.xml"/><Relationship Id="rId28" Type="http://schemas.openxmlformats.org/officeDocument/2006/relationships/worksheet" Target="worksheets/sheet28.xml"/><Relationship Id="rId29" Type="http://schemas.openxmlformats.org/officeDocument/2006/relationships/worksheet" Target="worksheets/sheet29.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30" Type="http://schemas.openxmlformats.org/officeDocument/2006/relationships/worksheet" Target="worksheets/sheet30.xml"/><Relationship Id="rId31" Type="http://schemas.openxmlformats.org/officeDocument/2006/relationships/worksheet" Target="worksheets/sheet31.xml"/><Relationship Id="rId32" Type="http://schemas.openxmlformats.org/officeDocument/2006/relationships/theme" Target="theme/theme1.xml"/><Relationship Id="rId9" Type="http://schemas.openxmlformats.org/officeDocument/2006/relationships/worksheet" Target="worksheets/sheet9.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33" Type="http://schemas.openxmlformats.org/officeDocument/2006/relationships/styles" Target="styles.xml"/><Relationship Id="rId34" Type="http://schemas.openxmlformats.org/officeDocument/2006/relationships/sharedStrings" Target="sharedStrings.xml"/><Relationship Id="rId35" Type="http://schemas.openxmlformats.org/officeDocument/2006/relationships/calcChain" Target="calcChain.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worksheet" Target="worksheets/sheet17.xml"/><Relationship Id="rId18" Type="http://schemas.openxmlformats.org/officeDocument/2006/relationships/worksheet" Target="worksheets/sheet18.xml"/><Relationship Id="rId19" Type="http://schemas.openxmlformats.org/officeDocument/2006/relationships/worksheet" Target="worksheets/sheet1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5"/>
    </mc:Choice>
    <mc:Fallback>
      <c:style val="15"/>
    </mc:Fallback>
  </mc:AlternateContent>
  <c:chart>
    <c:title>
      <c:overlay val="0"/>
    </c:title>
    <c:autoTitleDeleted val="0"/>
    <c:plotArea>
      <c:layout/>
      <c:pieChart>
        <c:varyColors val="1"/>
        <c:ser>
          <c:idx val="0"/>
          <c:order val="0"/>
          <c:tx>
            <c:strRef>
              <c:f>Results!$C$45</c:f>
              <c:strCache>
                <c:ptCount val="1"/>
                <c:pt idx="0">
                  <c:v>Resource Sufficiency</c:v>
                </c:pt>
              </c:strCache>
            </c:strRef>
          </c:tx>
          <c:dLbls>
            <c:spPr>
              <a:noFill/>
              <a:ln>
                <a:noFill/>
              </a:ln>
              <a:effectLst/>
            </c:spPr>
            <c:showLegendKey val="0"/>
            <c:showVal val="0"/>
            <c:showCatName val="1"/>
            <c:showSerName val="0"/>
            <c:showPercent val="1"/>
            <c:showBubbleSize val="0"/>
            <c:showLeaderLines val="0"/>
            <c:extLst>
              <c:ext xmlns:c15="http://schemas.microsoft.com/office/drawing/2012/chart" uri="{CE6537A1-D6FC-4f65-9D91-7224C49458BB}"/>
            </c:extLst>
          </c:dLbls>
          <c:cat>
            <c:strRef>
              <c:f>(Results!$C$47,Results!$E$47,Results!$G$47)</c:f>
              <c:strCache>
                <c:ptCount val="3"/>
                <c:pt idx="0">
                  <c:v>Descriptive</c:v>
                </c:pt>
                <c:pt idx="1">
                  <c:v>Diagnostic</c:v>
                </c:pt>
                <c:pt idx="2">
                  <c:v>Normative</c:v>
                </c:pt>
              </c:strCache>
            </c:strRef>
          </c:cat>
          <c:val>
            <c:numRef>
              <c:f>(Results!$D$60,Results!$F$60,Results!$H$60)</c:f>
              <c:numCache>
                <c:formatCode>General</c:formatCode>
                <c:ptCount val="3"/>
                <c:pt idx="0">
                  <c:v>218.0</c:v>
                </c:pt>
                <c:pt idx="1">
                  <c:v>145.0</c:v>
                </c:pt>
                <c:pt idx="2">
                  <c:v>34.0</c:v>
                </c:pt>
              </c:numCache>
            </c:numRef>
          </c:val>
        </c:ser>
        <c:dLbls>
          <c:showLegendKey val="0"/>
          <c:showVal val="0"/>
          <c:showCatName val="0"/>
          <c:showSerName val="0"/>
          <c:showPercent val="0"/>
          <c:showBubbleSize val="0"/>
          <c:showLeaderLines val="0"/>
        </c:dLbls>
        <c:firstSliceAng val="0"/>
      </c:pieChart>
    </c:plotArea>
    <c:plotVisOnly val="1"/>
    <c:dispBlanksAs val="zero"/>
    <c:showDLblsOverMax val="0"/>
  </c:chart>
  <c:printSettings>
    <c:headerFooter/>
    <c:pageMargins b="0.750000000000003" l="0.700000000000002" r="0.700000000000002" t="0.750000000000003"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Region_Compar!$E$26</c:f>
              <c:strCache>
                <c:ptCount val="1"/>
                <c:pt idx="0">
                  <c:v>South Central</c:v>
                </c:pt>
              </c:strCache>
            </c:strRef>
          </c:tx>
          <c:dLbls>
            <c:spPr>
              <a:noFill/>
              <a:ln>
                <a:noFill/>
              </a:ln>
              <a:effectLst/>
            </c:spPr>
            <c:dLblPos val="outEnd"/>
            <c:showLegendKey val="0"/>
            <c:showVal val="1"/>
            <c:showCatName val="1"/>
            <c:showSerName val="0"/>
            <c:showPercent val="0"/>
            <c:showBubbleSize val="0"/>
            <c:showLeaderLines val="1"/>
            <c:extLst>
              <c:ext xmlns:c15="http://schemas.microsoft.com/office/drawing/2012/chart" uri="{CE6537A1-D6FC-4f65-9D91-7224C49458BB}"/>
            </c:extLst>
          </c:dLbls>
          <c:cat>
            <c:strRef>
              <c:f>Region_Compar!$B$27:$B$31</c:f>
              <c:strCache>
                <c:ptCount val="5"/>
                <c:pt idx="0">
                  <c:v>Ecol and Biophysical </c:v>
                </c:pt>
                <c:pt idx="1">
                  <c:v>Economic</c:v>
                </c:pt>
                <c:pt idx="2">
                  <c:v>Social and Cultural </c:v>
                </c:pt>
                <c:pt idx="3">
                  <c:v>Psychological </c:v>
                </c:pt>
                <c:pt idx="4">
                  <c:v>Engagement</c:v>
                </c:pt>
              </c:strCache>
            </c:strRef>
          </c:cat>
          <c:val>
            <c:numRef>
              <c:f>Region_Compar!$E$27:$E$31</c:f>
              <c:numCache>
                <c:formatCode>0</c:formatCode>
                <c:ptCount val="5"/>
                <c:pt idx="0">
                  <c:v>47.0</c:v>
                </c:pt>
                <c:pt idx="1">
                  <c:v>41.0</c:v>
                </c:pt>
                <c:pt idx="2">
                  <c:v>84.0</c:v>
                </c:pt>
                <c:pt idx="3">
                  <c:v>110.0</c:v>
                </c:pt>
                <c:pt idx="4">
                  <c:v>30.0</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50000000000001" l="0.700000000000001" r="0.700000000000001" t="0.750000000000001"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Region_Compar!$F$26</c:f>
              <c:strCache>
                <c:ptCount val="1"/>
                <c:pt idx="0">
                  <c:v>Southeast</c:v>
                </c:pt>
              </c:strCache>
            </c:strRef>
          </c:tx>
          <c:dLbls>
            <c:spPr>
              <a:noFill/>
              <a:ln>
                <a:noFill/>
              </a:ln>
              <a:effectLst/>
            </c:spPr>
            <c:dLblPos val="outEnd"/>
            <c:showLegendKey val="0"/>
            <c:showVal val="1"/>
            <c:showCatName val="1"/>
            <c:showSerName val="0"/>
            <c:showPercent val="0"/>
            <c:showBubbleSize val="0"/>
            <c:showLeaderLines val="1"/>
            <c:extLst>
              <c:ext xmlns:c15="http://schemas.microsoft.com/office/drawing/2012/chart" uri="{CE6537A1-D6FC-4f65-9D91-7224C49458BB}"/>
            </c:extLst>
          </c:dLbls>
          <c:cat>
            <c:strRef>
              <c:f>Region_Compar!$B$27:$B$31</c:f>
              <c:strCache>
                <c:ptCount val="5"/>
                <c:pt idx="0">
                  <c:v>Ecol and Biophysical </c:v>
                </c:pt>
                <c:pt idx="1">
                  <c:v>Economic</c:v>
                </c:pt>
                <c:pt idx="2">
                  <c:v>Social and Cultural </c:v>
                </c:pt>
                <c:pt idx="3">
                  <c:v>Psychological </c:v>
                </c:pt>
                <c:pt idx="4">
                  <c:v>Engagement</c:v>
                </c:pt>
              </c:strCache>
            </c:strRef>
          </c:cat>
          <c:val>
            <c:numRef>
              <c:f>Region_Compar!$F$27:$F$31</c:f>
              <c:numCache>
                <c:formatCode>0</c:formatCode>
                <c:ptCount val="5"/>
                <c:pt idx="0">
                  <c:v>42.0</c:v>
                </c:pt>
                <c:pt idx="1">
                  <c:v>37.0</c:v>
                </c:pt>
                <c:pt idx="2">
                  <c:v>47.0</c:v>
                </c:pt>
                <c:pt idx="3">
                  <c:v>50.0</c:v>
                </c:pt>
                <c:pt idx="4">
                  <c:v>28.0</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50000000000001" l="0.700000000000001" r="0.700000000000001" t="0.750000000000001"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Region_Compar!$G$26</c:f>
              <c:strCache>
                <c:ptCount val="1"/>
                <c:pt idx="0">
                  <c:v>West</c:v>
                </c:pt>
              </c:strCache>
            </c:strRef>
          </c:tx>
          <c:dLbls>
            <c:spPr>
              <a:noFill/>
              <a:ln>
                <a:noFill/>
              </a:ln>
              <a:effectLst/>
            </c:spPr>
            <c:dLblPos val="outEnd"/>
            <c:showLegendKey val="0"/>
            <c:showVal val="1"/>
            <c:showCatName val="1"/>
            <c:showSerName val="0"/>
            <c:showPercent val="0"/>
            <c:showBubbleSize val="0"/>
            <c:showLeaderLines val="1"/>
            <c:extLst>
              <c:ext xmlns:c15="http://schemas.microsoft.com/office/drawing/2012/chart" uri="{CE6537A1-D6FC-4f65-9D91-7224C49458BB}"/>
            </c:extLst>
          </c:dLbls>
          <c:cat>
            <c:strRef>
              <c:f>Region_Compar!$B$27:$B$31</c:f>
              <c:strCache>
                <c:ptCount val="5"/>
                <c:pt idx="0">
                  <c:v>Ecol and Biophysical </c:v>
                </c:pt>
                <c:pt idx="1">
                  <c:v>Economic</c:v>
                </c:pt>
                <c:pt idx="2">
                  <c:v>Social and Cultural </c:v>
                </c:pt>
                <c:pt idx="3">
                  <c:v>Psychological </c:v>
                </c:pt>
                <c:pt idx="4">
                  <c:v>Engagement</c:v>
                </c:pt>
              </c:strCache>
            </c:strRef>
          </c:cat>
          <c:val>
            <c:numRef>
              <c:f>Region_Compar!$G$27:$G$31</c:f>
              <c:numCache>
                <c:formatCode>0</c:formatCode>
                <c:ptCount val="5"/>
                <c:pt idx="0">
                  <c:v>54.0</c:v>
                </c:pt>
                <c:pt idx="1">
                  <c:v>69.0</c:v>
                </c:pt>
                <c:pt idx="2">
                  <c:v>113.0</c:v>
                </c:pt>
                <c:pt idx="3">
                  <c:v>39.0</c:v>
                </c:pt>
                <c:pt idx="4">
                  <c:v>22.0</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50000000000001" l="0.700000000000001" r="0.700000000000001" t="0.750000000000001"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Region_Compar!$C$26</c:f>
              <c:strCache>
                <c:ptCount val="1"/>
                <c:pt idx="0">
                  <c:v>North Central</c:v>
                </c:pt>
              </c:strCache>
            </c:strRef>
          </c:tx>
          <c:dLbls>
            <c:spPr>
              <a:noFill/>
              <a:ln>
                <a:noFill/>
              </a:ln>
              <a:effectLst/>
            </c:spPr>
            <c:dLblPos val="outEnd"/>
            <c:showLegendKey val="0"/>
            <c:showVal val="1"/>
            <c:showCatName val="1"/>
            <c:showSerName val="0"/>
            <c:showPercent val="0"/>
            <c:showBubbleSize val="0"/>
            <c:showLeaderLines val="1"/>
            <c:extLst>
              <c:ext xmlns:c15="http://schemas.microsoft.com/office/drawing/2012/chart" uri="{CE6537A1-D6FC-4f65-9D91-7224C49458BB}"/>
            </c:extLst>
          </c:dLbls>
          <c:cat>
            <c:strRef>
              <c:f>Region_Compar!$B$27:$B$31</c:f>
              <c:strCache>
                <c:ptCount val="5"/>
                <c:pt idx="0">
                  <c:v>Ecol and Biophysical </c:v>
                </c:pt>
                <c:pt idx="1">
                  <c:v>Economic</c:v>
                </c:pt>
                <c:pt idx="2">
                  <c:v>Social and Cultural </c:v>
                </c:pt>
                <c:pt idx="3">
                  <c:v>Psychological </c:v>
                </c:pt>
                <c:pt idx="4">
                  <c:v>Engagement</c:v>
                </c:pt>
              </c:strCache>
            </c:strRef>
          </c:cat>
          <c:val>
            <c:numRef>
              <c:f>Region_Compar!$C$27:$C$31</c:f>
              <c:numCache>
                <c:formatCode>0</c:formatCode>
                <c:ptCount val="5"/>
                <c:pt idx="0">
                  <c:v>31.0</c:v>
                </c:pt>
                <c:pt idx="1">
                  <c:v>16.0</c:v>
                </c:pt>
                <c:pt idx="2">
                  <c:v>41.0</c:v>
                </c:pt>
                <c:pt idx="3">
                  <c:v>28.0</c:v>
                </c:pt>
                <c:pt idx="4">
                  <c:v>5.0</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50000000000001" l="0.700000000000001" r="0.700000000000001" t="0.750000000000001"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5"/>
    </mc:Choice>
    <mc:Fallback>
      <c:style val="15"/>
    </mc:Fallback>
  </mc:AlternateContent>
  <c:chart>
    <c:title>
      <c:overlay val="0"/>
    </c:title>
    <c:autoTitleDeleted val="0"/>
    <c:plotArea>
      <c:layout/>
      <c:pieChart>
        <c:varyColors val="1"/>
        <c:ser>
          <c:idx val="0"/>
          <c:order val="0"/>
          <c:tx>
            <c:strRef>
              <c:f>Largest_sets!$C$43</c:f>
              <c:strCache>
                <c:ptCount val="1"/>
                <c:pt idx="0">
                  <c:v>Resource Sufficiency</c:v>
                </c:pt>
              </c:strCache>
            </c:strRef>
          </c:tx>
          <c:dLbls>
            <c:dLbl>
              <c:idx val="2"/>
              <c:layout>
                <c:manualLayout>
                  <c:x val="0.0132437385162839"/>
                  <c:y val="-0.0118288859725868"/>
                </c:manualLayout>
              </c:layout>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0"/>
            <c:extLst>
              <c:ext xmlns:c15="http://schemas.microsoft.com/office/drawing/2012/chart" uri="{CE6537A1-D6FC-4f65-9D91-7224C49458BB}"/>
            </c:extLst>
          </c:dLbls>
          <c:cat>
            <c:strRef>
              <c:f>(Largest_sets!$C$45,Largest_sets!$E$45,Largest_sets!$G$45)</c:f>
              <c:strCache>
                <c:ptCount val="3"/>
                <c:pt idx="0">
                  <c:v>Descriptive</c:v>
                </c:pt>
                <c:pt idx="1">
                  <c:v>Diagnostic</c:v>
                </c:pt>
                <c:pt idx="2">
                  <c:v>Normative</c:v>
                </c:pt>
              </c:strCache>
            </c:strRef>
          </c:cat>
          <c:val>
            <c:numRef>
              <c:f>(Largest_sets!$D$58,Largest_sets!$F$58,Largest_sets!$H$58)</c:f>
              <c:numCache>
                <c:formatCode>General</c:formatCode>
                <c:ptCount val="3"/>
                <c:pt idx="0">
                  <c:v>99.0</c:v>
                </c:pt>
                <c:pt idx="1">
                  <c:v>71.0</c:v>
                </c:pt>
                <c:pt idx="2">
                  <c:v>8.0</c:v>
                </c:pt>
              </c:numCache>
            </c:numRef>
          </c:val>
        </c:ser>
        <c:dLbls>
          <c:showLegendKey val="0"/>
          <c:showVal val="0"/>
          <c:showCatName val="0"/>
          <c:showSerName val="0"/>
          <c:showPercent val="0"/>
          <c:showBubbleSize val="0"/>
          <c:showLeaderLines val="0"/>
        </c:dLbls>
        <c:firstSliceAng val="0"/>
      </c:pieChart>
    </c:plotArea>
    <c:plotVisOnly val="1"/>
    <c:dispBlanksAs val="zero"/>
    <c:showDLblsOverMax val="0"/>
  </c:chart>
  <c:printSettings>
    <c:headerFooter/>
    <c:pageMargins b="0.750000000000003" l="0.700000000000002" r="0.700000000000002" t="0.750000000000003"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3"/>
    </mc:Choice>
    <mc:Fallback>
      <c:style val="13"/>
    </mc:Fallback>
  </mc:AlternateContent>
  <c:chart>
    <c:title>
      <c:overlay val="0"/>
    </c:title>
    <c:autoTitleDeleted val="0"/>
    <c:plotArea>
      <c:layout/>
      <c:pieChart>
        <c:varyColors val="1"/>
        <c:ser>
          <c:idx val="0"/>
          <c:order val="0"/>
          <c:tx>
            <c:strRef>
              <c:f>Largest_sets!$I$43</c:f>
              <c:strCache>
                <c:ptCount val="1"/>
                <c:pt idx="0">
                  <c:v>Functional Integrity</c:v>
                </c:pt>
              </c:strCache>
            </c:strRef>
          </c:tx>
          <c:dLbls>
            <c:dLbl>
              <c:idx val="2"/>
              <c:layout>
                <c:manualLayout>
                  <c:x val="-0.0157585528102091"/>
                  <c:y val="0.0127139836687081"/>
                </c:manualLayout>
              </c:layout>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0"/>
            <c:extLst>
              <c:ext xmlns:c15="http://schemas.microsoft.com/office/drawing/2012/chart" uri="{CE6537A1-D6FC-4f65-9D91-7224C49458BB}"/>
            </c:extLst>
          </c:dLbls>
          <c:cat>
            <c:strRef>
              <c:f>(Largest_sets!$I$45,Largest_sets!$K$45,Largest_sets!$M$45)</c:f>
              <c:strCache>
                <c:ptCount val="3"/>
                <c:pt idx="0">
                  <c:v>Descriptive</c:v>
                </c:pt>
                <c:pt idx="1">
                  <c:v>Diagnostic</c:v>
                </c:pt>
                <c:pt idx="2">
                  <c:v>Normative</c:v>
                </c:pt>
              </c:strCache>
            </c:strRef>
          </c:cat>
          <c:val>
            <c:numRef>
              <c:f>(Largest_sets!$J$58,Largest_sets!$L$58,Largest_sets!$N$58)</c:f>
              <c:numCache>
                <c:formatCode>General</c:formatCode>
                <c:ptCount val="3"/>
                <c:pt idx="0">
                  <c:v>230.0</c:v>
                </c:pt>
                <c:pt idx="1">
                  <c:v>174.0</c:v>
                </c:pt>
                <c:pt idx="2">
                  <c:v>9.0</c:v>
                </c:pt>
              </c:numCache>
            </c:numRef>
          </c:val>
        </c:ser>
        <c:dLbls>
          <c:showLegendKey val="0"/>
          <c:showVal val="0"/>
          <c:showCatName val="0"/>
          <c:showSerName val="0"/>
          <c:showPercent val="0"/>
          <c:showBubbleSize val="0"/>
          <c:showLeaderLines val="0"/>
        </c:dLbls>
        <c:firstSliceAng val="0"/>
      </c:pieChart>
    </c:plotArea>
    <c:plotVisOnly val="1"/>
    <c:dispBlanksAs val="zero"/>
    <c:showDLblsOverMax val="0"/>
  </c:chart>
  <c:printSettings>
    <c:headerFooter/>
    <c:pageMargins b="0.750000000000003" l="0.700000000000002" r="0.700000000000002" t="0.750000000000003"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explosion val="19"/>
          </c:dPt>
          <c:dPt>
            <c:idx val="1"/>
            <c:bubble3D val="0"/>
            <c:explosion val="22"/>
          </c:dPt>
          <c:dLbls>
            <c:dLbl>
              <c:idx val="1"/>
              <c:layout>
                <c:manualLayout>
                  <c:x val="-0.14790013885627"/>
                  <c:y val="0.00781625947142213"/>
                </c:manualLayout>
              </c:layout>
              <c:showLegendKey val="0"/>
              <c:showVal val="0"/>
              <c:showCatName val="1"/>
              <c:showSerName val="0"/>
              <c:showPercent val="1"/>
              <c:showBubbleSize val="0"/>
              <c:extLst>
                <c:ext xmlns:c15="http://schemas.microsoft.com/office/drawing/2012/chart" uri="{CE6537A1-D6FC-4f65-9D91-7224C49458BB}">
                  <c15:layout/>
                </c:ext>
              </c:extLst>
            </c:dLbl>
            <c:dLbl>
              <c:idx val="2"/>
              <c:layout>
                <c:manualLayout>
                  <c:x val="0.0691272656851959"/>
                  <c:y val="-0.223958868894602"/>
                </c:manualLayout>
              </c:layout>
              <c:showLegendKey val="0"/>
              <c:showVal val="0"/>
              <c:showCatName val="1"/>
              <c:showSerName val="0"/>
              <c:showPercent val="1"/>
              <c:showBubbleSize val="0"/>
              <c:extLst>
                <c:ext xmlns:c15="http://schemas.microsoft.com/office/drawing/2012/chart" uri="{CE6537A1-D6FC-4f65-9D91-7224C49458BB}">
                  <c15:layout/>
                </c:ext>
              </c:extLst>
            </c:dLbl>
            <c:dLbl>
              <c:idx val="3"/>
              <c:layout>
                <c:manualLayout>
                  <c:x val="0.156864897382333"/>
                  <c:y val="0.10135012043803"/>
                </c:manualLayout>
              </c:layout>
              <c:showLegendKey val="0"/>
              <c:showVal val="0"/>
              <c:showCatName val="1"/>
              <c:showSerName val="0"/>
              <c:showPercent val="1"/>
              <c:showBubbleSize val="0"/>
              <c:extLst>
                <c:ext xmlns:c15="http://schemas.microsoft.com/office/drawing/2012/chart" uri="{CE6537A1-D6FC-4f65-9D91-7224C49458BB}">
                  <c15:layout/>
                </c:ext>
              </c:extLst>
            </c:dLbl>
            <c:dLbl>
              <c:idx val="4"/>
              <c:layout>
                <c:manualLayout>
                  <c:x val="0.0678975018232613"/>
                  <c:y val="0.177952755905512"/>
                </c:manualLayout>
              </c:layout>
              <c:showLegendKey val="0"/>
              <c:showVal val="0"/>
              <c:showCatName val="1"/>
              <c:showSerName val="0"/>
              <c:showPercent val="1"/>
              <c:showBubbleSize val="0"/>
              <c:extLst>
                <c:ext xmlns:c15="http://schemas.microsoft.com/office/drawing/2012/chart" uri="{CE6537A1-D6FC-4f65-9D91-7224C49458BB}">
                  <c15:layout/>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15:layout/>
              </c:ext>
            </c:extLst>
          </c:dLbls>
          <c:cat>
            <c:strRef>
              <c:f>Largest_sets!$B$4:$B$8</c:f>
              <c:strCache>
                <c:ptCount val="5"/>
                <c:pt idx="0">
                  <c:v>Ecological and Biophysical </c:v>
                </c:pt>
                <c:pt idx="1">
                  <c:v>Economic</c:v>
                </c:pt>
                <c:pt idx="2">
                  <c:v>Social and Cultural </c:v>
                </c:pt>
                <c:pt idx="3">
                  <c:v>Psychological </c:v>
                </c:pt>
                <c:pt idx="4">
                  <c:v>Engagement</c:v>
                </c:pt>
              </c:strCache>
            </c:strRef>
          </c:cat>
          <c:val>
            <c:numRef>
              <c:f>Largest_sets!$C$4:$C$8</c:f>
              <c:numCache>
                <c:formatCode>General</c:formatCode>
                <c:ptCount val="5"/>
                <c:pt idx="0">
                  <c:v>81.0</c:v>
                </c:pt>
                <c:pt idx="1">
                  <c:v>100.0</c:v>
                </c:pt>
                <c:pt idx="2">
                  <c:v>203.0</c:v>
                </c:pt>
                <c:pt idx="3">
                  <c:v>133.0</c:v>
                </c:pt>
                <c:pt idx="4">
                  <c:v>74.0</c:v>
                </c:pt>
              </c:numCache>
            </c:numRef>
          </c:val>
        </c:ser>
        <c:dLbls>
          <c:showLegendKey val="0"/>
          <c:showVal val="1"/>
          <c:showCatName val="1"/>
          <c:showSerName val="0"/>
          <c:showPercent val="0"/>
          <c:showBubbleSize val="0"/>
          <c:showLeaderLines val="1"/>
        </c:dLbls>
        <c:firstSliceAng val="0"/>
      </c:pieChart>
    </c:plotArea>
    <c:plotVisOnly val="1"/>
    <c:dispBlanksAs val="gap"/>
    <c:showDLblsOverMax val="0"/>
  </c:chart>
  <c:printSettings>
    <c:headerFooter/>
    <c:pageMargins b="0.750000000000001" l="0.700000000000001" r="0.700000000000001" t="0.750000000000001"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percentStacked"/>
        <c:varyColors val="0"/>
        <c:ser>
          <c:idx val="0"/>
          <c:order val="0"/>
          <c:tx>
            <c:strRef>
              <c:f>Largest_sets!$B$81</c:f>
              <c:strCache>
                <c:ptCount val="1"/>
                <c:pt idx="0">
                  <c:v>Descriptive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Largest_sets!$C$80:$F$80</c:f>
              <c:strCache>
                <c:ptCount val="4"/>
                <c:pt idx="0">
                  <c:v>RS (Small)</c:v>
                </c:pt>
                <c:pt idx="1">
                  <c:v>FI (Small</c:v>
                </c:pt>
                <c:pt idx="2">
                  <c:v>RS (Large)</c:v>
                </c:pt>
                <c:pt idx="3">
                  <c:v>FI (Large)</c:v>
                </c:pt>
              </c:strCache>
            </c:strRef>
          </c:cat>
          <c:val>
            <c:numRef>
              <c:f>Largest_sets!$C$81:$F$81</c:f>
              <c:numCache>
                <c:formatCode>General</c:formatCode>
                <c:ptCount val="4"/>
                <c:pt idx="0">
                  <c:v>119.0</c:v>
                </c:pt>
                <c:pt idx="1">
                  <c:v>228.0</c:v>
                </c:pt>
                <c:pt idx="2">
                  <c:v>99.0</c:v>
                </c:pt>
                <c:pt idx="3">
                  <c:v>230.0</c:v>
                </c:pt>
              </c:numCache>
            </c:numRef>
          </c:val>
        </c:ser>
        <c:ser>
          <c:idx val="1"/>
          <c:order val="1"/>
          <c:tx>
            <c:strRef>
              <c:f>Largest_sets!$B$82</c:f>
              <c:strCache>
                <c:ptCount val="1"/>
                <c:pt idx="0">
                  <c:v>Diagnostic</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Largest_sets!$C$80:$F$80</c:f>
              <c:strCache>
                <c:ptCount val="4"/>
                <c:pt idx="0">
                  <c:v>RS (Small)</c:v>
                </c:pt>
                <c:pt idx="1">
                  <c:v>FI (Small</c:v>
                </c:pt>
                <c:pt idx="2">
                  <c:v>RS (Large)</c:v>
                </c:pt>
                <c:pt idx="3">
                  <c:v>FI (Large)</c:v>
                </c:pt>
              </c:strCache>
            </c:strRef>
          </c:cat>
          <c:val>
            <c:numRef>
              <c:f>Largest_sets!$C$82:$F$82</c:f>
              <c:numCache>
                <c:formatCode>General</c:formatCode>
                <c:ptCount val="4"/>
                <c:pt idx="0">
                  <c:v>74.0</c:v>
                </c:pt>
                <c:pt idx="1">
                  <c:v>164.0</c:v>
                </c:pt>
                <c:pt idx="2">
                  <c:v>71.0</c:v>
                </c:pt>
                <c:pt idx="3">
                  <c:v>174.0</c:v>
                </c:pt>
              </c:numCache>
            </c:numRef>
          </c:val>
        </c:ser>
        <c:ser>
          <c:idx val="2"/>
          <c:order val="2"/>
          <c:tx>
            <c:strRef>
              <c:f>Largest_sets!$B$83</c:f>
              <c:strCache>
                <c:ptCount val="1"/>
                <c:pt idx="0">
                  <c:v>Normative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Largest_sets!$C$80:$F$80</c:f>
              <c:strCache>
                <c:ptCount val="4"/>
                <c:pt idx="0">
                  <c:v>RS (Small)</c:v>
                </c:pt>
                <c:pt idx="1">
                  <c:v>FI (Small</c:v>
                </c:pt>
                <c:pt idx="2">
                  <c:v>RS (Large)</c:v>
                </c:pt>
                <c:pt idx="3">
                  <c:v>FI (Large)</c:v>
                </c:pt>
              </c:strCache>
            </c:strRef>
          </c:cat>
          <c:val>
            <c:numRef>
              <c:f>Largest_sets!$C$83:$F$83</c:f>
              <c:numCache>
                <c:formatCode>General</c:formatCode>
                <c:ptCount val="4"/>
                <c:pt idx="0">
                  <c:v>26.0</c:v>
                </c:pt>
                <c:pt idx="1">
                  <c:v>27.0</c:v>
                </c:pt>
                <c:pt idx="2">
                  <c:v>8.0</c:v>
                </c:pt>
                <c:pt idx="3">
                  <c:v>9.0</c:v>
                </c:pt>
              </c:numCache>
            </c:numRef>
          </c:val>
        </c:ser>
        <c:dLbls>
          <c:showLegendKey val="0"/>
          <c:showVal val="0"/>
          <c:showCatName val="0"/>
          <c:showSerName val="0"/>
          <c:showPercent val="0"/>
          <c:showBubbleSize val="0"/>
        </c:dLbls>
        <c:gapWidth val="95"/>
        <c:overlap val="100"/>
        <c:axId val="414725960"/>
        <c:axId val="414729016"/>
      </c:barChart>
      <c:catAx>
        <c:axId val="414725960"/>
        <c:scaling>
          <c:orientation val="minMax"/>
        </c:scaling>
        <c:delete val="0"/>
        <c:axPos val="l"/>
        <c:numFmt formatCode="General" sourceLinked="0"/>
        <c:majorTickMark val="none"/>
        <c:minorTickMark val="none"/>
        <c:tickLblPos val="nextTo"/>
        <c:crossAx val="414729016"/>
        <c:crosses val="autoZero"/>
        <c:auto val="1"/>
        <c:lblAlgn val="ctr"/>
        <c:lblOffset val="100"/>
        <c:noMultiLvlLbl val="0"/>
      </c:catAx>
      <c:valAx>
        <c:axId val="414729016"/>
        <c:scaling>
          <c:orientation val="minMax"/>
        </c:scaling>
        <c:delete val="0"/>
        <c:axPos val="b"/>
        <c:majorGridlines/>
        <c:numFmt formatCode="0%" sourceLinked="1"/>
        <c:majorTickMark val="none"/>
        <c:minorTickMark val="none"/>
        <c:tickLblPos val="nextTo"/>
        <c:crossAx val="414725960"/>
        <c:crosses val="autoZero"/>
        <c:crossBetween val="between"/>
      </c:valAx>
      <c:dTable>
        <c:showHorzBorder val="1"/>
        <c:showVertBorder val="1"/>
        <c:showOutline val="1"/>
        <c:showKeys val="1"/>
      </c:dTable>
    </c:plotArea>
    <c:plotVisOnly val="1"/>
    <c:dispBlanksAs val="gap"/>
    <c:showDLblsOverMax val="0"/>
  </c:chart>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title>
      <c:overlay val="0"/>
    </c:title>
    <c:autoTitleDeleted val="0"/>
    <c:plotArea>
      <c:layout/>
      <c:barChart>
        <c:barDir val="bar"/>
        <c:grouping val="percentStacked"/>
        <c:varyColors val="0"/>
        <c:ser>
          <c:idx val="0"/>
          <c:order val="0"/>
          <c:tx>
            <c:strRef>
              <c:f>Largest_sets!$I$81</c:f>
              <c:strCache>
                <c:ptCount val="1"/>
                <c:pt idx="0">
                  <c:v>Descriptive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Largest_sets!$J$80:$M$80</c:f>
              <c:strCache>
                <c:ptCount val="4"/>
                <c:pt idx="0">
                  <c:v>RS (Small)</c:v>
                </c:pt>
                <c:pt idx="1">
                  <c:v>FI (Small</c:v>
                </c:pt>
                <c:pt idx="2">
                  <c:v>RS (Large)</c:v>
                </c:pt>
                <c:pt idx="3">
                  <c:v>FI (Large)</c:v>
                </c:pt>
              </c:strCache>
            </c:strRef>
          </c:cat>
          <c:val>
            <c:numRef>
              <c:f>Largest_sets!$J$81:$M$81</c:f>
              <c:numCache>
                <c:formatCode>0.0%</c:formatCode>
                <c:ptCount val="4"/>
                <c:pt idx="0">
                  <c:v>0.54337899543379</c:v>
                </c:pt>
                <c:pt idx="1">
                  <c:v>0.544152744630072</c:v>
                </c:pt>
                <c:pt idx="2">
                  <c:v>0.556179775280899</c:v>
                </c:pt>
                <c:pt idx="3">
                  <c:v>0.556900726392252</c:v>
                </c:pt>
              </c:numCache>
            </c:numRef>
          </c:val>
        </c:ser>
        <c:ser>
          <c:idx val="1"/>
          <c:order val="1"/>
          <c:tx>
            <c:strRef>
              <c:f>Largest_sets!$I$82</c:f>
              <c:strCache>
                <c:ptCount val="1"/>
                <c:pt idx="0">
                  <c:v>Diagnostic</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Largest_sets!$J$80:$M$80</c:f>
              <c:strCache>
                <c:ptCount val="4"/>
                <c:pt idx="0">
                  <c:v>RS (Small)</c:v>
                </c:pt>
                <c:pt idx="1">
                  <c:v>FI (Small</c:v>
                </c:pt>
                <c:pt idx="2">
                  <c:v>RS (Large)</c:v>
                </c:pt>
                <c:pt idx="3">
                  <c:v>FI (Large)</c:v>
                </c:pt>
              </c:strCache>
            </c:strRef>
          </c:cat>
          <c:val>
            <c:numRef>
              <c:f>Largest_sets!$J$82:$M$82</c:f>
              <c:numCache>
                <c:formatCode>0.0%</c:formatCode>
                <c:ptCount val="4"/>
                <c:pt idx="0">
                  <c:v>0.337899543378995</c:v>
                </c:pt>
                <c:pt idx="1">
                  <c:v>0.391408114558473</c:v>
                </c:pt>
                <c:pt idx="2">
                  <c:v>0.398876404494382</c:v>
                </c:pt>
                <c:pt idx="3">
                  <c:v>0.421307506053269</c:v>
                </c:pt>
              </c:numCache>
            </c:numRef>
          </c:val>
        </c:ser>
        <c:ser>
          <c:idx val="2"/>
          <c:order val="2"/>
          <c:tx>
            <c:strRef>
              <c:f>Largest_sets!$I$83</c:f>
              <c:strCache>
                <c:ptCount val="1"/>
                <c:pt idx="0">
                  <c:v>Normative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Largest_sets!$J$80:$M$80</c:f>
              <c:strCache>
                <c:ptCount val="4"/>
                <c:pt idx="0">
                  <c:v>RS (Small)</c:v>
                </c:pt>
                <c:pt idx="1">
                  <c:v>FI (Small</c:v>
                </c:pt>
                <c:pt idx="2">
                  <c:v>RS (Large)</c:v>
                </c:pt>
                <c:pt idx="3">
                  <c:v>FI (Large)</c:v>
                </c:pt>
              </c:strCache>
            </c:strRef>
          </c:cat>
          <c:val>
            <c:numRef>
              <c:f>Largest_sets!$J$83:$M$83</c:f>
              <c:numCache>
                <c:formatCode>0.0%</c:formatCode>
                <c:ptCount val="4"/>
                <c:pt idx="0">
                  <c:v>0.118721461187215</c:v>
                </c:pt>
                <c:pt idx="1">
                  <c:v>0.0644391408114558</c:v>
                </c:pt>
                <c:pt idx="2">
                  <c:v>0.0449438202247191</c:v>
                </c:pt>
                <c:pt idx="3">
                  <c:v>0.0217917675544794</c:v>
                </c:pt>
              </c:numCache>
            </c:numRef>
          </c:val>
        </c:ser>
        <c:dLbls>
          <c:showLegendKey val="0"/>
          <c:showVal val="1"/>
          <c:showCatName val="0"/>
          <c:showSerName val="0"/>
          <c:showPercent val="0"/>
          <c:showBubbleSize val="0"/>
        </c:dLbls>
        <c:gapWidth val="95"/>
        <c:overlap val="100"/>
        <c:axId val="414775576"/>
        <c:axId val="414778696"/>
      </c:barChart>
      <c:catAx>
        <c:axId val="414775576"/>
        <c:scaling>
          <c:orientation val="minMax"/>
        </c:scaling>
        <c:delete val="0"/>
        <c:axPos val="l"/>
        <c:numFmt formatCode="General" sourceLinked="0"/>
        <c:majorTickMark val="none"/>
        <c:minorTickMark val="none"/>
        <c:tickLblPos val="nextTo"/>
        <c:crossAx val="414778696"/>
        <c:crosses val="autoZero"/>
        <c:auto val="1"/>
        <c:lblAlgn val="ctr"/>
        <c:lblOffset val="100"/>
        <c:noMultiLvlLbl val="0"/>
      </c:catAx>
      <c:valAx>
        <c:axId val="414778696"/>
        <c:scaling>
          <c:orientation val="minMax"/>
        </c:scaling>
        <c:delete val="1"/>
        <c:axPos val="b"/>
        <c:numFmt formatCode="0%" sourceLinked="1"/>
        <c:majorTickMark val="none"/>
        <c:minorTickMark val="none"/>
        <c:tickLblPos val="none"/>
        <c:crossAx val="414775576"/>
        <c:crosses val="autoZero"/>
        <c:crossBetween val="between"/>
      </c:valAx>
    </c:plotArea>
    <c:legend>
      <c:legendPos val="t"/>
      <c:overlay val="0"/>
    </c:legend>
    <c:plotVisOnly val="1"/>
    <c:dispBlanksAs val="gap"/>
    <c:showDLblsOverMax val="0"/>
  </c:chart>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5"/>
    </mc:Choice>
    <mc:Fallback>
      <c:style val="15"/>
    </mc:Fallback>
  </mc:AlternateContent>
  <c:chart>
    <c:title>
      <c:overlay val="0"/>
    </c:title>
    <c:autoTitleDeleted val="0"/>
    <c:plotArea>
      <c:layout/>
      <c:pieChart>
        <c:varyColors val="1"/>
        <c:ser>
          <c:idx val="0"/>
          <c:order val="0"/>
          <c:tx>
            <c:strRef>
              <c:f>Smaller_sets!$B$43</c:f>
              <c:strCache>
                <c:ptCount val="1"/>
                <c:pt idx="0">
                  <c:v>Resource Sufficiency</c:v>
                </c:pt>
              </c:strCache>
            </c:strRef>
          </c:tx>
          <c:dLbls>
            <c:spPr>
              <a:noFill/>
              <a:ln>
                <a:noFill/>
              </a:ln>
              <a:effectLst/>
            </c:spPr>
            <c:showLegendKey val="0"/>
            <c:showVal val="0"/>
            <c:showCatName val="1"/>
            <c:showSerName val="0"/>
            <c:showPercent val="1"/>
            <c:showBubbleSize val="0"/>
            <c:showLeaderLines val="0"/>
            <c:extLst>
              <c:ext xmlns:c15="http://schemas.microsoft.com/office/drawing/2012/chart" uri="{CE6537A1-D6FC-4f65-9D91-7224C49458BB}"/>
            </c:extLst>
          </c:dLbls>
          <c:cat>
            <c:strRef>
              <c:f>(Smaller_sets!$B$45,Smaller_sets!$D$45,Smaller_sets!$F$45)</c:f>
              <c:strCache>
                <c:ptCount val="3"/>
                <c:pt idx="0">
                  <c:v>Descriptive</c:v>
                </c:pt>
                <c:pt idx="1">
                  <c:v>Diagnostic</c:v>
                </c:pt>
                <c:pt idx="2">
                  <c:v>Normative</c:v>
                </c:pt>
              </c:strCache>
            </c:strRef>
          </c:cat>
          <c:val>
            <c:numRef>
              <c:f>(Smaller_sets!$C$58,Smaller_sets!$E$58,Smaller_sets!$G$58)</c:f>
              <c:numCache>
                <c:formatCode>General</c:formatCode>
                <c:ptCount val="3"/>
                <c:pt idx="0">
                  <c:v>119.0</c:v>
                </c:pt>
                <c:pt idx="1">
                  <c:v>74.0</c:v>
                </c:pt>
                <c:pt idx="2">
                  <c:v>26.0</c:v>
                </c:pt>
              </c:numCache>
            </c:numRef>
          </c:val>
        </c:ser>
        <c:dLbls>
          <c:showLegendKey val="0"/>
          <c:showVal val="0"/>
          <c:showCatName val="0"/>
          <c:showSerName val="0"/>
          <c:showPercent val="0"/>
          <c:showBubbleSize val="0"/>
          <c:showLeaderLines val="0"/>
        </c:dLbls>
        <c:firstSliceAng val="0"/>
      </c:pieChart>
    </c:plotArea>
    <c:plotVisOnly val="1"/>
    <c:dispBlanksAs val="zero"/>
    <c:showDLblsOverMax val="0"/>
  </c:chart>
  <c:printSettings>
    <c:headerFooter/>
    <c:pageMargins b="0.750000000000003" l="0.700000000000002" r="0.700000000000002" t="0.750000000000003"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3"/>
    </mc:Choice>
    <mc:Fallback>
      <c:style val="13"/>
    </mc:Fallback>
  </mc:AlternateContent>
  <c:chart>
    <c:title>
      <c:overlay val="0"/>
    </c:title>
    <c:autoTitleDeleted val="0"/>
    <c:plotArea>
      <c:layout/>
      <c:pieChart>
        <c:varyColors val="1"/>
        <c:ser>
          <c:idx val="0"/>
          <c:order val="0"/>
          <c:tx>
            <c:strRef>
              <c:f>Results!$I$45</c:f>
              <c:strCache>
                <c:ptCount val="1"/>
                <c:pt idx="0">
                  <c:v>Functional Integrity</c:v>
                </c:pt>
              </c:strCache>
            </c:strRef>
          </c:tx>
          <c:dLbls>
            <c:dLbl>
              <c:idx val="2"/>
              <c:layout>
                <c:manualLayout>
                  <c:x val="-0.0157585528102091"/>
                  <c:y val="0.0127139836687081"/>
                </c:manualLayout>
              </c:layout>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0"/>
            <c:extLst>
              <c:ext xmlns:c15="http://schemas.microsoft.com/office/drawing/2012/chart" uri="{CE6537A1-D6FC-4f65-9D91-7224C49458BB}"/>
            </c:extLst>
          </c:dLbls>
          <c:cat>
            <c:strRef>
              <c:f>(Results!$I$47,Results!$K$47,Results!$M$47)</c:f>
              <c:strCache>
                <c:ptCount val="3"/>
                <c:pt idx="0">
                  <c:v>Descriptive</c:v>
                </c:pt>
                <c:pt idx="1">
                  <c:v>Diagnostic</c:v>
                </c:pt>
                <c:pt idx="2">
                  <c:v>Normative</c:v>
                </c:pt>
              </c:strCache>
            </c:strRef>
          </c:cat>
          <c:val>
            <c:numRef>
              <c:f>(Results!$J$60,Results!$L$60,Results!$N$60)</c:f>
              <c:numCache>
                <c:formatCode>General</c:formatCode>
                <c:ptCount val="3"/>
                <c:pt idx="0">
                  <c:v>458.0</c:v>
                </c:pt>
                <c:pt idx="1">
                  <c:v>338.0</c:v>
                </c:pt>
                <c:pt idx="2">
                  <c:v>36.0</c:v>
                </c:pt>
              </c:numCache>
            </c:numRef>
          </c:val>
        </c:ser>
        <c:dLbls>
          <c:showLegendKey val="0"/>
          <c:showVal val="0"/>
          <c:showCatName val="0"/>
          <c:showSerName val="0"/>
          <c:showPercent val="0"/>
          <c:showBubbleSize val="0"/>
          <c:showLeaderLines val="0"/>
        </c:dLbls>
        <c:firstSliceAng val="0"/>
      </c:pieChart>
    </c:plotArea>
    <c:plotVisOnly val="1"/>
    <c:dispBlanksAs val="zero"/>
    <c:showDLblsOverMax val="0"/>
  </c:chart>
  <c:printSettings>
    <c:headerFooter/>
    <c:pageMargins b="0.750000000000003" l="0.700000000000002" r="0.700000000000002" t="0.750000000000003"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3"/>
    </mc:Choice>
    <mc:Fallback>
      <c:style val="13"/>
    </mc:Fallback>
  </mc:AlternateContent>
  <c:chart>
    <c:title>
      <c:overlay val="0"/>
    </c:title>
    <c:autoTitleDeleted val="0"/>
    <c:plotArea>
      <c:layout/>
      <c:pieChart>
        <c:varyColors val="1"/>
        <c:ser>
          <c:idx val="0"/>
          <c:order val="0"/>
          <c:tx>
            <c:strRef>
              <c:f>Smaller_sets!$H$43</c:f>
              <c:strCache>
                <c:ptCount val="1"/>
                <c:pt idx="0">
                  <c:v>Functional Integrity</c:v>
                </c:pt>
              </c:strCache>
            </c:strRef>
          </c:tx>
          <c:dLbls>
            <c:dLbl>
              <c:idx val="2"/>
              <c:layout>
                <c:manualLayout>
                  <c:x val="-0.0157585528102091"/>
                  <c:y val="0.0127139836687081"/>
                </c:manualLayout>
              </c:layout>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0"/>
            <c:extLst>
              <c:ext xmlns:c15="http://schemas.microsoft.com/office/drawing/2012/chart" uri="{CE6537A1-D6FC-4f65-9D91-7224C49458BB}"/>
            </c:extLst>
          </c:dLbls>
          <c:cat>
            <c:strRef>
              <c:f>(Smaller_sets!$H$45,Smaller_sets!$J$45,Smaller_sets!$L$45)</c:f>
              <c:strCache>
                <c:ptCount val="3"/>
                <c:pt idx="0">
                  <c:v>Descriptive</c:v>
                </c:pt>
                <c:pt idx="1">
                  <c:v>Diagnostic</c:v>
                </c:pt>
                <c:pt idx="2">
                  <c:v>Normative</c:v>
                </c:pt>
              </c:strCache>
            </c:strRef>
          </c:cat>
          <c:val>
            <c:numRef>
              <c:f>(Smaller_sets!$I$58,Smaller_sets!$K$58,Smaller_sets!$M$58)</c:f>
              <c:numCache>
                <c:formatCode>General</c:formatCode>
                <c:ptCount val="3"/>
                <c:pt idx="0">
                  <c:v>228.0</c:v>
                </c:pt>
                <c:pt idx="1">
                  <c:v>164.0</c:v>
                </c:pt>
                <c:pt idx="2">
                  <c:v>27.0</c:v>
                </c:pt>
              </c:numCache>
            </c:numRef>
          </c:val>
        </c:ser>
        <c:dLbls>
          <c:showLegendKey val="0"/>
          <c:showVal val="0"/>
          <c:showCatName val="0"/>
          <c:showSerName val="0"/>
          <c:showPercent val="0"/>
          <c:showBubbleSize val="0"/>
          <c:showLeaderLines val="0"/>
        </c:dLbls>
        <c:firstSliceAng val="0"/>
      </c:pieChart>
    </c:plotArea>
    <c:plotVisOnly val="1"/>
    <c:dispBlanksAs val="zero"/>
    <c:showDLblsOverMax val="0"/>
  </c:chart>
  <c:printSettings>
    <c:headerFooter/>
    <c:pageMargins b="0.750000000000003" l="0.700000000000002" r="0.700000000000002" t="0.750000000000003"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Lbls>
            <c:dLbl>
              <c:idx val="1"/>
              <c:layout>
                <c:manualLayout>
                  <c:x val="-0.154179573707133"/>
                  <c:y val="-0.0435976222766499"/>
                </c:manualLayout>
              </c:layout>
              <c:showLegendKey val="0"/>
              <c:showVal val="0"/>
              <c:showCatName val="1"/>
              <c:showSerName val="0"/>
              <c:showPercent val="1"/>
              <c:showBubbleSize val="0"/>
              <c:extLst>
                <c:ext xmlns:c15="http://schemas.microsoft.com/office/drawing/2012/chart" uri="{CE6537A1-D6FC-4f65-9D91-7224C49458BB}"/>
              </c:extLst>
            </c:dLbl>
            <c:dLbl>
              <c:idx val="2"/>
              <c:layout>
                <c:manualLayout>
                  <c:x val="0.0691272656851959"/>
                  <c:y val="-0.223958868894602"/>
                </c:manualLayout>
              </c:layout>
              <c:showLegendKey val="0"/>
              <c:showVal val="0"/>
              <c:showCatName val="1"/>
              <c:showSerName val="0"/>
              <c:showPercent val="1"/>
              <c:showBubbleSize val="0"/>
              <c:extLst>
                <c:ext xmlns:c15="http://schemas.microsoft.com/office/drawing/2012/chart" uri="{CE6537A1-D6FC-4f65-9D91-7224C49458BB}"/>
              </c:extLst>
            </c:dLbl>
            <c:dLbl>
              <c:idx val="3"/>
              <c:layout>
                <c:manualLayout>
                  <c:x val="0.156864897382333"/>
                  <c:y val="0.10135012043803"/>
                </c:manualLayout>
              </c:layout>
              <c:showLegendKey val="0"/>
              <c:showVal val="0"/>
              <c:showCatName val="1"/>
              <c:showSerName val="0"/>
              <c:showPercent val="1"/>
              <c:showBubbleSize val="0"/>
              <c:extLst>
                <c:ext xmlns:c15="http://schemas.microsoft.com/office/drawing/2012/chart" uri="{CE6537A1-D6FC-4f65-9D91-7224C49458BB}"/>
              </c:extLst>
            </c:dLbl>
            <c:dLbl>
              <c:idx val="4"/>
              <c:layout>
                <c:manualLayout>
                  <c:x val="0.0678975018232613"/>
                  <c:y val="0.177952755905512"/>
                </c:manualLayout>
              </c:layout>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Smaller_sets!$A$4:$A$8</c:f>
              <c:strCache>
                <c:ptCount val="5"/>
                <c:pt idx="0">
                  <c:v>Ecological and Biophysical </c:v>
                </c:pt>
                <c:pt idx="1">
                  <c:v>Economic</c:v>
                </c:pt>
                <c:pt idx="2">
                  <c:v>Social and Cultural </c:v>
                </c:pt>
                <c:pt idx="3">
                  <c:v>Psychological </c:v>
                </c:pt>
                <c:pt idx="4">
                  <c:v>Engagement</c:v>
                </c:pt>
              </c:strCache>
            </c:strRef>
          </c:cat>
          <c:val>
            <c:numRef>
              <c:f>Smaller_sets!$B$4:$B$8</c:f>
              <c:numCache>
                <c:formatCode>General</c:formatCode>
                <c:ptCount val="5"/>
                <c:pt idx="0">
                  <c:v>153.0</c:v>
                </c:pt>
                <c:pt idx="1">
                  <c:v>118.0</c:v>
                </c:pt>
                <c:pt idx="2">
                  <c:v>204.0</c:v>
                </c:pt>
                <c:pt idx="3">
                  <c:v>124.0</c:v>
                </c:pt>
                <c:pt idx="4">
                  <c:v>39.0</c:v>
                </c:pt>
              </c:numCache>
            </c:numRef>
          </c:val>
        </c:ser>
        <c:dLbls>
          <c:showLegendKey val="0"/>
          <c:showVal val="1"/>
          <c:showCatName val="1"/>
          <c:showSerName val="0"/>
          <c:showPercent val="0"/>
          <c:showBubbleSize val="0"/>
          <c:showLeaderLines val="1"/>
        </c:dLbls>
        <c:firstSliceAng val="0"/>
      </c:pieChart>
    </c:plotArea>
    <c:plotVisOnly val="1"/>
    <c:dispBlanksAs val="gap"/>
    <c:showDLblsOverMax val="0"/>
  </c:chart>
  <c:printSettings>
    <c:headerFooter/>
    <c:pageMargins b="0.750000000000001" l="0.700000000000001" r="0.700000000000001" t="0.750000000000001"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316896494164365"/>
          <c:y val="0.158661504830062"/>
          <c:w val="0.399486861403577"/>
          <c:h val="0.744716729968369"/>
        </c:manualLayout>
      </c:layout>
      <c:pieChart>
        <c:varyColors val="1"/>
        <c:ser>
          <c:idx val="0"/>
          <c:order val="0"/>
          <c:tx>
            <c:v>Distribution of Indicators Across Dimensions of Sustainability for the four largest communities (comprising 591 indicators)</c:v>
          </c:tx>
          <c:dLbls>
            <c:dLbl>
              <c:idx val="1"/>
              <c:layout>
                <c:manualLayout>
                  <c:x val="-0.131586654521715"/>
                  <c:y val="0.0579953715462987"/>
                </c:manualLayout>
              </c:layout>
              <c:showLegendKey val="0"/>
              <c:showVal val="0"/>
              <c:showCatName val="1"/>
              <c:showSerName val="0"/>
              <c:showPercent val="1"/>
              <c:showBubbleSize val="0"/>
              <c:extLst>
                <c:ext xmlns:c15="http://schemas.microsoft.com/office/drawing/2012/chart" uri="{CE6537A1-D6FC-4f65-9D91-7224C49458BB}"/>
              </c:extLst>
            </c:dLbl>
            <c:dLbl>
              <c:idx val="2"/>
              <c:layout>
                <c:manualLayout>
                  <c:x val="-0.0251283169660991"/>
                  <c:y val="-0.223958833446848"/>
                </c:manualLayout>
              </c:layout>
              <c:showLegendKey val="0"/>
              <c:showVal val="0"/>
              <c:showCatName val="1"/>
              <c:showSerName val="0"/>
              <c:showPercent val="1"/>
              <c:showBubbleSize val="0"/>
              <c:extLst>
                <c:ext xmlns:c15="http://schemas.microsoft.com/office/drawing/2012/chart" uri="{CE6537A1-D6FC-4f65-9D91-7224C49458BB}"/>
              </c:extLst>
            </c:dLbl>
            <c:dLbl>
              <c:idx val="3"/>
              <c:layout>
                <c:manualLayout>
                  <c:x val="0.156864897382333"/>
                  <c:y val="0.10135012043803"/>
                </c:manualLayout>
              </c:layout>
              <c:showLegendKey val="0"/>
              <c:showVal val="0"/>
              <c:showCatName val="1"/>
              <c:showSerName val="0"/>
              <c:showPercent val="1"/>
              <c:showBubbleSize val="0"/>
              <c:extLst>
                <c:ext xmlns:c15="http://schemas.microsoft.com/office/drawing/2012/chart" uri="{CE6537A1-D6FC-4f65-9D91-7224C49458BB}"/>
              </c:extLst>
            </c:dLbl>
            <c:dLbl>
              <c:idx val="4"/>
              <c:layout>
                <c:manualLayout>
                  <c:x val="0.0678975018232614"/>
                  <c:y val="0.177952755905512"/>
                </c:manualLayout>
              </c:layout>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Largest_sets!$B$4:$B$8</c:f>
              <c:strCache>
                <c:ptCount val="5"/>
                <c:pt idx="0">
                  <c:v>Ecological and Biophysical </c:v>
                </c:pt>
                <c:pt idx="1">
                  <c:v>Economic</c:v>
                </c:pt>
                <c:pt idx="2">
                  <c:v>Social and Cultural </c:v>
                </c:pt>
                <c:pt idx="3">
                  <c:v>Psychological </c:v>
                </c:pt>
                <c:pt idx="4">
                  <c:v>Engagement</c:v>
                </c:pt>
              </c:strCache>
            </c:strRef>
          </c:cat>
          <c:val>
            <c:numRef>
              <c:f>Largest_sets!$C$4:$C$8</c:f>
              <c:numCache>
                <c:formatCode>General</c:formatCode>
                <c:ptCount val="5"/>
                <c:pt idx="0">
                  <c:v>81.0</c:v>
                </c:pt>
                <c:pt idx="1">
                  <c:v>100.0</c:v>
                </c:pt>
                <c:pt idx="2">
                  <c:v>203.0</c:v>
                </c:pt>
                <c:pt idx="3">
                  <c:v>133.0</c:v>
                </c:pt>
                <c:pt idx="4">
                  <c:v>74.0</c:v>
                </c:pt>
              </c:numCache>
            </c:numRef>
          </c:val>
        </c:ser>
        <c:dLbls>
          <c:showLegendKey val="0"/>
          <c:showVal val="1"/>
          <c:showCatName val="1"/>
          <c:showSerName val="0"/>
          <c:showPercent val="0"/>
          <c:showBubbleSize val="0"/>
          <c:showLeaderLines val="1"/>
        </c:dLbls>
        <c:firstSliceAng val="0"/>
      </c:pieChart>
    </c:plotArea>
    <c:plotVisOnly val="1"/>
    <c:dispBlanksAs val="gap"/>
    <c:showDLblsOverMax val="0"/>
  </c:chart>
  <c:printSettings>
    <c:headerFooter/>
    <c:pageMargins b="0.750000000000001" l="0.700000000000001" r="0.700000000000001" t="0.750000000000001"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Lbls>
            <c:dLbl>
              <c:idx val="1"/>
              <c:layout>
                <c:manualLayout>
                  <c:x val="-0.154179573707133"/>
                  <c:y val="-0.0435976222766499"/>
                </c:manualLayout>
              </c:layout>
              <c:showLegendKey val="0"/>
              <c:showVal val="0"/>
              <c:showCatName val="1"/>
              <c:showSerName val="0"/>
              <c:showPercent val="1"/>
              <c:showBubbleSize val="0"/>
              <c:extLst>
                <c:ext xmlns:c15="http://schemas.microsoft.com/office/drawing/2012/chart" uri="{CE6537A1-D6FC-4f65-9D91-7224C49458BB}"/>
              </c:extLst>
            </c:dLbl>
            <c:dLbl>
              <c:idx val="2"/>
              <c:layout>
                <c:manualLayout>
                  <c:x val="0.0691272656851959"/>
                  <c:y val="-0.223958868894602"/>
                </c:manualLayout>
              </c:layout>
              <c:showLegendKey val="0"/>
              <c:showVal val="0"/>
              <c:showCatName val="1"/>
              <c:showSerName val="0"/>
              <c:showPercent val="1"/>
              <c:showBubbleSize val="0"/>
              <c:extLst>
                <c:ext xmlns:c15="http://schemas.microsoft.com/office/drawing/2012/chart" uri="{CE6537A1-D6FC-4f65-9D91-7224C49458BB}"/>
              </c:extLst>
            </c:dLbl>
            <c:dLbl>
              <c:idx val="3"/>
              <c:layout>
                <c:manualLayout>
                  <c:x val="0.156864897382333"/>
                  <c:y val="0.10135012043803"/>
                </c:manualLayout>
              </c:layout>
              <c:showLegendKey val="0"/>
              <c:showVal val="0"/>
              <c:showCatName val="1"/>
              <c:showSerName val="0"/>
              <c:showPercent val="1"/>
              <c:showBubbleSize val="0"/>
              <c:extLst>
                <c:ext xmlns:c15="http://schemas.microsoft.com/office/drawing/2012/chart" uri="{CE6537A1-D6FC-4f65-9D91-7224C49458BB}"/>
              </c:extLst>
            </c:dLbl>
            <c:dLbl>
              <c:idx val="4"/>
              <c:layout>
                <c:manualLayout>
                  <c:x val="0.0678975018232613"/>
                  <c:y val="0.177952755905512"/>
                </c:manualLayout>
              </c:layout>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Results!$B$4:$B$8</c:f>
              <c:strCache>
                <c:ptCount val="5"/>
                <c:pt idx="0">
                  <c:v>Ecological and Biophysical </c:v>
                </c:pt>
                <c:pt idx="1">
                  <c:v>Economic</c:v>
                </c:pt>
                <c:pt idx="2">
                  <c:v>Social and Cultural </c:v>
                </c:pt>
                <c:pt idx="3">
                  <c:v>Psychological </c:v>
                </c:pt>
                <c:pt idx="4">
                  <c:v>Engagement</c:v>
                </c:pt>
              </c:strCache>
            </c:strRef>
          </c:cat>
          <c:val>
            <c:numRef>
              <c:f>Results!$C$4:$C$8</c:f>
              <c:numCache>
                <c:formatCode>General</c:formatCode>
                <c:ptCount val="5"/>
                <c:pt idx="0">
                  <c:v>234.0</c:v>
                </c:pt>
                <c:pt idx="1">
                  <c:v>218.0</c:v>
                </c:pt>
                <c:pt idx="2">
                  <c:v>407.0</c:v>
                </c:pt>
                <c:pt idx="3">
                  <c:v>257.0</c:v>
                </c:pt>
                <c:pt idx="4">
                  <c:v>113.0</c:v>
                </c:pt>
              </c:numCache>
            </c:numRef>
          </c:val>
        </c:ser>
        <c:dLbls>
          <c:showLegendKey val="0"/>
          <c:showVal val="1"/>
          <c:showCatName val="1"/>
          <c:showSerName val="0"/>
          <c:showPercent val="0"/>
          <c:showBubbleSize val="0"/>
          <c:showLeaderLines val="1"/>
        </c:dLbls>
        <c:firstSliceAng val="0"/>
      </c:pieChart>
    </c:plotArea>
    <c:plotVisOnly val="1"/>
    <c:dispBlanksAs val="gap"/>
    <c:showDLblsOverMax val="0"/>
  </c:chart>
  <c:printSettings>
    <c:headerFooter/>
    <c:pageMargins b="0.750000000000001" l="0.700000000000001" r="0.700000000000001" t="0.750000000000001"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pieChart>
        <c:varyColors val="1"/>
        <c:ser>
          <c:idx val="0"/>
          <c:order val="0"/>
          <c:dLbls>
            <c:dLbl>
              <c:idx val="0"/>
              <c:layout>
                <c:manualLayout>
                  <c:x val="-0.144859929598022"/>
                  <c:y val="0.198500030838182"/>
                </c:manualLayout>
              </c:layout>
              <c:showLegendKey val="0"/>
              <c:showVal val="0"/>
              <c:showCatName val="1"/>
              <c:showSerName val="0"/>
              <c:showPercent val="1"/>
              <c:showBubbleSize val="0"/>
              <c:extLst>
                <c:ext xmlns:c15="http://schemas.microsoft.com/office/drawing/2012/chart" uri="{CE6537A1-D6FC-4f65-9D91-7224C49458BB}"/>
              </c:extLst>
            </c:dLbl>
            <c:dLbl>
              <c:idx val="1"/>
              <c:layout>
                <c:manualLayout>
                  <c:x val="-0.133185456025213"/>
                  <c:y val="-0.0923355468294923"/>
                </c:manualLayout>
              </c:layout>
              <c:showLegendKey val="0"/>
              <c:showVal val="0"/>
              <c:showCatName val="1"/>
              <c:showSerName val="0"/>
              <c:showPercent val="1"/>
              <c:showBubbleSize val="0"/>
              <c:extLst>
                <c:ext xmlns:c15="http://schemas.microsoft.com/office/drawing/2012/chart" uri="{CE6537A1-D6FC-4f65-9D91-7224C49458BB}"/>
              </c:extLst>
            </c:dLbl>
            <c:dLbl>
              <c:idx val="2"/>
              <c:layout>
                <c:manualLayout>
                  <c:x val="0.0953699809523704"/>
                  <c:y val="-0.227440225324315"/>
                </c:manualLayout>
              </c:layout>
              <c:showLegendKey val="0"/>
              <c:showVal val="0"/>
              <c:showCatName val="1"/>
              <c:showSerName val="0"/>
              <c:showPercent val="1"/>
              <c:showBubbleSize val="0"/>
              <c:extLst>
                <c:ext xmlns:c15="http://schemas.microsoft.com/office/drawing/2012/chart" uri="{CE6537A1-D6FC-4f65-9D91-7224C49458BB}"/>
              </c:extLst>
            </c:dLbl>
            <c:dLbl>
              <c:idx val="3"/>
              <c:layout>
                <c:manualLayout>
                  <c:x val="0.106129060742611"/>
                  <c:y val="0.13616304489354"/>
                </c:manualLayout>
              </c:layout>
              <c:showLegendKey val="0"/>
              <c:showVal val="0"/>
              <c:showCatName val="1"/>
              <c:showSerName val="0"/>
              <c:showPercent val="1"/>
              <c:showBubbleSize val="0"/>
              <c:extLst>
                <c:ext xmlns:c15="http://schemas.microsoft.com/office/drawing/2012/chart" uri="{CE6537A1-D6FC-4f65-9D91-7224C49458BB}"/>
              </c:extLst>
            </c:dLbl>
            <c:dLbl>
              <c:idx val="4"/>
              <c:layout>
                <c:manualLayout>
                  <c:x val="0.0304285677055546"/>
                  <c:y val="0.0579870318266774"/>
                </c:manualLayout>
              </c:layout>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Smaller_sets!$A$4:$A$8</c:f>
              <c:strCache>
                <c:ptCount val="5"/>
                <c:pt idx="0">
                  <c:v>Ecological and Biophysical </c:v>
                </c:pt>
                <c:pt idx="1">
                  <c:v>Economic</c:v>
                </c:pt>
                <c:pt idx="2">
                  <c:v>Social and Cultural </c:v>
                </c:pt>
                <c:pt idx="3">
                  <c:v>Psychological </c:v>
                </c:pt>
                <c:pt idx="4">
                  <c:v>Engagement</c:v>
                </c:pt>
              </c:strCache>
            </c:strRef>
          </c:cat>
          <c:val>
            <c:numRef>
              <c:f>Smaller_sets!$B$4:$B$8</c:f>
              <c:numCache>
                <c:formatCode>General</c:formatCode>
                <c:ptCount val="5"/>
                <c:pt idx="0">
                  <c:v>153.0</c:v>
                </c:pt>
                <c:pt idx="1">
                  <c:v>118.0</c:v>
                </c:pt>
                <c:pt idx="2">
                  <c:v>204.0</c:v>
                </c:pt>
                <c:pt idx="3">
                  <c:v>124.0</c:v>
                </c:pt>
                <c:pt idx="4">
                  <c:v>39.0</c:v>
                </c:pt>
              </c:numCache>
            </c:numRef>
          </c:val>
        </c:ser>
        <c:dLbls>
          <c:showLegendKey val="0"/>
          <c:showVal val="1"/>
          <c:showCatName val="1"/>
          <c:showSerName val="0"/>
          <c:showPercent val="0"/>
          <c:showBubbleSize val="0"/>
          <c:showLeaderLines val="1"/>
        </c:dLbls>
        <c:firstSliceAng val="0"/>
      </c:pieChart>
    </c:plotArea>
    <c:plotVisOnly val="1"/>
    <c:dispBlanksAs val="gap"/>
    <c:showDLblsOverMax val="0"/>
  </c:chart>
  <c:printSettings>
    <c:headerFooter/>
    <c:pageMargins b="0.750000000000001" l="0.700000000000001" r="0.700000000000001" t="0.750000000000001"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pieChart>
        <c:varyColors val="1"/>
        <c:ser>
          <c:idx val="0"/>
          <c:order val="0"/>
          <c:dLbls>
            <c:dLbl>
              <c:idx val="1"/>
              <c:layout>
                <c:manualLayout>
                  <c:x val="-0.154179573707133"/>
                  <c:y val="-0.0435976222766499"/>
                </c:manualLayout>
              </c:layout>
              <c:showLegendKey val="0"/>
              <c:showVal val="0"/>
              <c:showCatName val="1"/>
              <c:showSerName val="0"/>
              <c:showPercent val="1"/>
              <c:showBubbleSize val="0"/>
              <c:extLst>
                <c:ext xmlns:c15="http://schemas.microsoft.com/office/drawing/2012/chart" uri="{CE6537A1-D6FC-4f65-9D91-7224C49458BB}"/>
              </c:extLst>
            </c:dLbl>
            <c:dLbl>
              <c:idx val="2"/>
              <c:layout>
                <c:manualLayout>
                  <c:x val="0.0691272656851959"/>
                  <c:y val="-0.223958868894602"/>
                </c:manualLayout>
              </c:layout>
              <c:showLegendKey val="0"/>
              <c:showVal val="0"/>
              <c:showCatName val="1"/>
              <c:showSerName val="0"/>
              <c:showPercent val="1"/>
              <c:showBubbleSize val="0"/>
              <c:extLst>
                <c:ext xmlns:c15="http://schemas.microsoft.com/office/drawing/2012/chart" uri="{CE6537A1-D6FC-4f65-9D91-7224C49458BB}"/>
              </c:extLst>
            </c:dLbl>
            <c:dLbl>
              <c:idx val="3"/>
              <c:layout>
                <c:manualLayout>
                  <c:x val="0.156864897382333"/>
                  <c:y val="0.10135012043803"/>
                </c:manualLayout>
              </c:layout>
              <c:showLegendKey val="0"/>
              <c:showVal val="0"/>
              <c:showCatName val="1"/>
              <c:showSerName val="0"/>
              <c:showPercent val="1"/>
              <c:showBubbleSize val="0"/>
              <c:extLst>
                <c:ext xmlns:c15="http://schemas.microsoft.com/office/drawing/2012/chart" uri="{CE6537A1-D6FC-4f65-9D91-7224C49458BB}"/>
              </c:extLst>
            </c:dLbl>
            <c:dLbl>
              <c:idx val="4"/>
              <c:layout>
                <c:manualLayout>
                  <c:x val="0.0678975018232613"/>
                  <c:y val="0.177952755905512"/>
                </c:manualLayout>
              </c:layout>
              <c:showLegendKey val="0"/>
              <c:showVal val="0"/>
              <c:showCatName val="1"/>
              <c:showSerName val="0"/>
              <c:showPercent val="1"/>
              <c:showBubbleSize val="0"/>
              <c:extLst>
                <c:ext xmlns:c15="http://schemas.microsoft.com/office/drawing/2012/chart" uri="{CE6537A1-D6FC-4f65-9D91-7224C49458BB}"/>
              </c:extLst>
            </c:dLbl>
            <c:spPr>
              <a:noFill/>
              <a:ln>
                <a:noFill/>
              </a:ln>
              <a:effectLst/>
            </c:spPr>
            <c:txPr>
              <a:bodyPr/>
              <a:lstStyle/>
              <a:p>
                <a:pPr>
                  <a:defRPr sz="1100"/>
                </a:pPr>
                <a:endParaRPr lang="en-US"/>
              </a:p>
            </c:txPr>
            <c:showLegendKey val="0"/>
            <c:showVal val="0"/>
            <c:showCatName val="1"/>
            <c:showSerName val="0"/>
            <c:showPercent val="1"/>
            <c:showBubbleSize val="0"/>
            <c:showLeaderLines val="1"/>
            <c:extLst>
              <c:ext xmlns:c15="http://schemas.microsoft.com/office/drawing/2012/chart" uri="{CE6537A1-D6FC-4f65-9D91-7224C49458BB}"/>
            </c:extLst>
          </c:dLbls>
          <c:cat>
            <c:strRef>
              <c:f>Results!$B$4:$B$8</c:f>
              <c:strCache>
                <c:ptCount val="5"/>
                <c:pt idx="0">
                  <c:v>Ecological and Biophysical </c:v>
                </c:pt>
                <c:pt idx="1">
                  <c:v>Economic</c:v>
                </c:pt>
                <c:pt idx="2">
                  <c:v>Social and Cultural </c:v>
                </c:pt>
                <c:pt idx="3">
                  <c:v>Psychological </c:v>
                </c:pt>
                <c:pt idx="4">
                  <c:v>Engagement</c:v>
                </c:pt>
              </c:strCache>
            </c:strRef>
          </c:cat>
          <c:val>
            <c:numRef>
              <c:f>Results!$C$4:$C$8</c:f>
              <c:numCache>
                <c:formatCode>General</c:formatCode>
                <c:ptCount val="5"/>
                <c:pt idx="0">
                  <c:v>234.0</c:v>
                </c:pt>
                <c:pt idx="1">
                  <c:v>218.0</c:v>
                </c:pt>
                <c:pt idx="2">
                  <c:v>407.0</c:v>
                </c:pt>
                <c:pt idx="3">
                  <c:v>257.0</c:v>
                </c:pt>
                <c:pt idx="4">
                  <c:v>113.0</c:v>
                </c:pt>
              </c:numCache>
            </c:numRef>
          </c:val>
        </c:ser>
        <c:dLbls>
          <c:showLegendKey val="0"/>
          <c:showVal val="1"/>
          <c:showCatName val="1"/>
          <c:showSerName val="0"/>
          <c:showPercent val="0"/>
          <c:showBubbleSize val="0"/>
          <c:showLeaderLines val="1"/>
        </c:dLbls>
        <c:firstSliceAng val="0"/>
      </c:pieChart>
    </c:plotArea>
    <c:plotVisOnly val="1"/>
    <c:dispBlanksAs val="gap"/>
    <c:showDLblsOverMax val="0"/>
  </c:chart>
  <c:printSettings>
    <c:headerFooter/>
    <c:pageMargins b="0.750000000000001" l="0.700000000000001" r="0.700000000000001" t="0.750000000000001"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9"/>
    </mc:Choice>
    <mc:Fallback>
      <c:style val="9"/>
    </mc:Fallback>
  </mc:AlternateContent>
  <c:chart>
    <c:autoTitleDeleted val="1"/>
    <c:plotArea>
      <c:layout/>
      <c:barChart>
        <c:barDir val="bar"/>
        <c:grouping val="percentStacked"/>
        <c:varyColors val="0"/>
        <c:ser>
          <c:idx val="0"/>
          <c:order val="0"/>
          <c:tx>
            <c:strRef>
              <c:f>Results!$B$86</c:f>
              <c:strCache>
                <c:ptCount val="1"/>
                <c:pt idx="0">
                  <c:v>Descriptive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Results!$F$85:$G$85</c:f>
              <c:strCache>
                <c:ptCount val="2"/>
                <c:pt idx="0">
                  <c:v>Resource Sufficiency</c:v>
                </c:pt>
                <c:pt idx="1">
                  <c:v>Functional Integrity</c:v>
                </c:pt>
              </c:strCache>
            </c:strRef>
          </c:cat>
          <c:val>
            <c:numRef>
              <c:f>Results!$F$86:$G$86</c:f>
              <c:numCache>
                <c:formatCode>0.0%</c:formatCode>
                <c:ptCount val="2"/>
                <c:pt idx="0">
                  <c:v>0.54911838790932</c:v>
                </c:pt>
                <c:pt idx="1">
                  <c:v>0.550480769230769</c:v>
                </c:pt>
              </c:numCache>
            </c:numRef>
          </c:val>
        </c:ser>
        <c:ser>
          <c:idx val="1"/>
          <c:order val="1"/>
          <c:tx>
            <c:strRef>
              <c:f>Results!$B$87</c:f>
              <c:strCache>
                <c:ptCount val="1"/>
                <c:pt idx="0">
                  <c:v>Diagnostic</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Results!$F$85:$G$85</c:f>
              <c:strCache>
                <c:ptCount val="2"/>
                <c:pt idx="0">
                  <c:v>Resource Sufficiency</c:v>
                </c:pt>
                <c:pt idx="1">
                  <c:v>Functional Integrity</c:v>
                </c:pt>
              </c:strCache>
            </c:strRef>
          </c:cat>
          <c:val>
            <c:numRef>
              <c:f>Results!$F$87:$G$87</c:f>
              <c:numCache>
                <c:formatCode>0.0%</c:formatCode>
                <c:ptCount val="2"/>
                <c:pt idx="0">
                  <c:v>0.365239294710327</c:v>
                </c:pt>
                <c:pt idx="1">
                  <c:v>0.40625</c:v>
                </c:pt>
              </c:numCache>
            </c:numRef>
          </c:val>
        </c:ser>
        <c:ser>
          <c:idx val="2"/>
          <c:order val="2"/>
          <c:tx>
            <c:strRef>
              <c:f>Results!$B$88</c:f>
              <c:strCache>
                <c:ptCount val="1"/>
                <c:pt idx="0">
                  <c:v>Normative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Results!$F$85:$G$85</c:f>
              <c:strCache>
                <c:ptCount val="2"/>
                <c:pt idx="0">
                  <c:v>Resource Sufficiency</c:v>
                </c:pt>
                <c:pt idx="1">
                  <c:v>Functional Integrity</c:v>
                </c:pt>
              </c:strCache>
            </c:strRef>
          </c:cat>
          <c:val>
            <c:numRef>
              <c:f>Results!$F$88:$G$88</c:f>
              <c:numCache>
                <c:formatCode>0.0%</c:formatCode>
                <c:ptCount val="2"/>
                <c:pt idx="0">
                  <c:v>0.0856423173803526</c:v>
                </c:pt>
                <c:pt idx="1">
                  <c:v>0.0432692307692308</c:v>
                </c:pt>
              </c:numCache>
            </c:numRef>
          </c:val>
        </c:ser>
        <c:dLbls>
          <c:showLegendKey val="0"/>
          <c:showVal val="1"/>
          <c:showCatName val="0"/>
          <c:showSerName val="0"/>
          <c:showPercent val="0"/>
          <c:showBubbleSize val="0"/>
        </c:dLbls>
        <c:gapWidth val="75"/>
        <c:overlap val="100"/>
        <c:axId val="414213896"/>
        <c:axId val="414210728"/>
      </c:barChart>
      <c:valAx>
        <c:axId val="414210728"/>
        <c:scaling>
          <c:orientation val="minMax"/>
        </c:scaling>
        <c:delete val="0"/>
        <c:axPos val="b"/>
        <c:numFmt formatCode="0%" sourceLinked="1"/>
        <c:majorTickMark val="none"/>
        <c:minorTickMark val="none"/>
        <c:tickLblPos val="nextTo"/>
        <c:crossAx val="414213896"/>
        <c:crosses val="autoZero"/>
        <c:crossBetween val="between"/>
      </c:valAx>
      <c:catAx>
        <c:axId val="414213896"/>
        <c:scaling>
          <c:orientation val="minMax"/>
        </c:scaling>
        <c:delete val="0"/>
        <c:axPos val="l"/>
        <c:numFmt formatCode="General" sourceLinked="1"/>
        <c:majorTickMark val="none"/>
        <c:minorTickMark val="none"/>
        <c:tickLblPos val="nextTo"/>
        <c:txPr>
          <a:bodyPr/>
          <a:lstStyle/>
          <a:p>
            <a:pPr>
              <a:defRPr b="1"/>
            </a:pPr>
            <a:endParaRPr lang="en-US"/>
          </a:p>
        </c:txPr>
        <c:crossAx val="414210728"/>
        <c:crosses val="autoZero"/>
        <c:auto val="1"/>
        <c:lblAlgn val="ctr"/>
        <c:lblOffset val="100"/>
        <c:noMultiLvlLbl val="0"/>
      </c:catAx>
    </c:plotArea>
    <c:legend>
      <c:legendPos val="b"/>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5"/>
    </mc:Choice>
    <mc:Fallback>
      <c:style val="15"/>
    </mc:Fallback>
  </mc:AlternateContent>
  <c:chart>
    <c:title>
      <c:overlay val="0"/>
    </c:title>
    <c:autoTitleDeleted val="0"/>
    <c:plotArea>
      <c:layout/>
      <c:pieChart>
        <c:varyColors val="1"/>
        <c:ser>
          <c:idx val="0"/>
          <c:order val="0"/>
          <c:tx>
            <c:strRef>
              <c:f>'Results (2)'!$C$45</c:f>
              <c:strCache>
                <c:ptCount val="1"/>
                <c:pt idx="0">
                  <c:v>Resource Sufficiency</c:v>
                </c:pt>
              </c:strCache>
            </c:strRef>
          </c:tx>
          <c:dLbls>
            <c:spPr>
              <a:noFill/>
              <a:ln>
                <a:noFill/>
              </a:ln>
              <a:effectLst/>
            </c:spPr>
            <c:showLegendKey val="0"/>
            <c:showVal val="0"/>
            <c:showCatName val="1"/>
            <c:showSerName val="0"/>
            <c:showPercent val="1"/>
            <c:showBubbleSize val="0"/>
            <c:showLeaderLines val="0"/>
            <c:extLst>
              <c:ext xmlns:c15="http://schemas.microsoft.com/office/drawing/2012/chart" uri="{CE6537A1-D6FC-4f65-9D91-7224C49458BB}"/>
            </c:extLst>
          </c:dLbls>
          <c:cat>
            <c:strRef>
              <c:f>('Results (2)'!$C$47,'Results (2)'!$E$47,'Results (2)'!$G$47)</c:f>
              <c:strCache>
                <c:ptCount val="3"/>
                <c:pt idx="0">
                  <c:v>Descriptive</c:v>
                </c:pt>
                <c:pt idx="1">
                  <c:v>Diagnostic</c:v>
                </c:pt>
                <c:pt idx="2">
                  <c:v>Normative</c:v>
                </c:pt>
              </c:strCache>
            </c:strRef>
          </c:cat>
          <c:val>
            <c:numRef>
              <c:f>('Results (2)'!$D$60,'Results (2)'!$F$60,'Results (2)'!$H$60)</c:f>
              <c:numCache>
                <c:formatCode>General</c:formatCode>
                <c:ptCount val="3"/>
                <c:pt idx="0">
                  <c:v>129.0</c:v>
                </c:pt>
                <c:pt idx="1">
                  <c:v>81.0</c:v>
                </c:pt>
                <c:pt idx="2">
                  <c:v>9.0</c:v>
                </c:pt>
              </c:numCache>
            </c:numRef>
          </c:val>
        </c:ser>
        <c:dLbls>
          <c:showLegendKey val="0"/>
          <c:showVal val="0"/>
          <c:showCatName val="0"/>
          <c:showSerName val="0"/>
          <c:showPercent val="0"/>
          <c:showBubbleSize val="0"/>
          <c:showLeaderLines val="0"/>
        </c:dLbls>
        <c:firstSliceAng val="0"/>
      </c:pieChart>
    </c:plotArea>
    <c:plotVisOnly val="1"/>
    <c:dispBlanksAs val="zero"/>
    <c:showDLblsOverMax val="0"/>
  </c:chart>
  <c:printSettings>
    <c:headerFooter/>
    <c:pageMargins b="0.750000000000003" l="0.700000000000002" r="0.700000000000002" t="0.750000000000003"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3"/>
    </mc:Choice>
    <mc:Fallback>
      <c:style val="13"/>
    </mc:Fallback>
  </mc:AlternateContent>
  <c:chart>
    <c:title>
      <c:overlay val="0"/>
    </c:title>
    <c:autoTitleDeleted val="0"/>
    <c:plotArea>
      <c:layout/>
      <c:pieChart>
        <c:varyColors val="1"/>
        <c:ser>
          <c:idx val="0"/>
          <c:order val="0"/>
          <c:tx>
            <c:strRef>
              <c:f>'Results (2)'!$I$45</c:f>
              <c:strCache>
                <c:ptCount val="1"/>
                <c:pt idx="0">
                  <c:v>Functional Integrity</c:v>
                </c:pt>
              </c:strCache>
            </c:strRef>
          </c:tx>
          <c:dLbls>
            <c:dLbl>
              <c:idx val="2"/>
              <c:layout>
                <c:manualLayout>
                  <c:x val="-0.0157585528102091"/>
                  <c:y val="0.0127139836687081"/>
                </c:manualLayout>
              </c:layout>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0"/>
            <c:extLst>
              <c:ext xmlns:c15="http://schemas.microsoft.com/office/drawing/2012/chart" uri="{CE6537A1-D6FC-4f65-9D91-7224C49458BB}"/>
            </c:extLst>
          </c:dLbls>
          <c:cat>
            <c:strRef>
              <c:f>('Results (2)'!$I$47,'Results (2)'!$K$47,'Results (2)'!$M$47)</c:f>
              <c:strCache>
                <c:ptCount val="3"/>
                <c:pt idx="0">
                  <c:v>Descriptive</c:v>
                </c:pt>
                <c:pt idx="1">
                  <c:v>Diagnostic</c:v>
                </c:pt>
                <c:pt idx="2">
                  <c:v>Normative</c:v>
                </c:pt>
              </c:strCache>
            </c:strRef>
          </c:cat>
          <c:val>
            <c:numRef>
              <c:f>('Results (2)'!$J$60,'Results (2)'!$L$60,'Results (2)'!$N$60)</c:f>
              <c:numCache>
                <c:formatCode>General</c:formatCode>
                <c:ptCount val="3"/>
                <c:pt idx="0">
                  <c:v>299.0</c:v>
                </c:pt>
                <c:pt idx="1">
                  <c:v>206.0</c:v>
                </c:pt>
                <c:pt idx="2">
                  <c:v>14.0</c:v>
                </c:pt>
              </c:numCache>
            </c:numRef>
          </c:val>
        </c:ser>
        <c:dLbls>
          <c:showLegendKey val="0"/>
          <c:showVal val="0"/>
          <c:showCatName val="0"/>
          <c:showSerName val="0"/>
          <c:showPercent val="0"/>
          <c:showBubbleSize val="0"/>
          <c:showLeaderLines val="0"/>
        </c:dLbls>
        <c:firstSliceAng val="0"/>
      </c:pieChart>
    </c:plotArea>
    <c:plotVisOnly val="1"/>
    <c:dispBlanksAs val="zero"/>
    <c:showDLblsOverMax val="0"/>
  </c:chart>
  <c:printSettings>
    <c:headerFooter/>
    <c:pageMargins b="0.750000000000003" l="0.700000000000002" r="0.700000000000002" t="0.750000000000003"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pieChart>
        <c:varyColors val="1"/>
        <c:ser>
          <c:idx val="0"/>
          <c:order val="0"/>
          <c:dLbls>
            <c:dLbl>
              <c:idx val="1"/>
              <c:layout>
                <c:manualLayout>
                  <c:x val="-0.154179573707133"/>
                  <c:y val="-0.0435976222766499"/>
                </c:manualLayout>
              </c:layout>
              <c:showLegendKey val="0"/>
              <c:showVal val="0"/>
              <c:showCatName val="1"/>
              <c:showSerName val="0"/>
              <c:showPercent val="1"/>
              <c:showBubbleSize val="0"/>
              <c:extLst>
                <c:ext xmlns:c15="http://schemas.microsoft.com/office/drawing/2012/chart" uri="{CE6537A1-D6FC-4f65-9D91-7224C49458BB}"/>
              </c:extLst>
            </c:dLbl>
            <c:dLbl>
              <c:idx val="2"/>
              <c:layout>
                <c:manualLayout>
                  <c:x val="0.0691272656851959"/>
                  <c:y val="-0.223958868894602"/>
                </c:manualLayout>
              </c:layout>
              <c:showLegendKey val="0"/>
              <c:showVal val="0"/>
              <c:showCatName val="1"/>
              <c:showSerName val="0"/>
              <c:showPercent val="1"/>
              <c:showBubbleSize val="0"/>
              <c:extLst>
                <c:ext xmlns:c15="http://schemas.microsoft.com/office/drawing/2012/chart" uri="{CE6537A1-D6FC-4f65-9D91-7224C49458BB}"/>
              </c:extLst>
            </c:dLbl>
            <c:dLbl>
              <c:idx val="3"/>
              <c:layout>
                <c:manualLayout>
                  <c:x val="0.156864897382333"/>
                  <c:y val="0.10135012043803"/>
                </c:manualLayout>
              </c:layout>
              <c:showLegendKey val="0"/>
              <c:showVal val="0"/>
              <c:showCatName val="1"/>
              <c:showSerName val="0"/>
              <c:showPercent val="1"/>
              <c:showBubbleSize val="0"/>
              <c:extLst>
                <c:ext xmlns:c15="http://schemas.microsoft.com/office/drawing/2012/chart" uri="{CE6537A1-D6FC-4f65-9D91-7224C49458BB}"/>
              </c:extLst>
            </c:dLbl>
            <c:dLbl>
              <c:idx val="4"/>
              <c:layout>
                <c:manualLayout>
                  <c:x val="0.0678975018232613"/>
                  <c:y val="0.177952755905512"/>
                </c:manualLayout>
              </c:layout>
              <c:showLegendKey val="0"/>
              <c:showVal val="0"/>
              <c:showCatName val="1"/>
              <c:showSerName val="0"/>
              <c:showPercent val="1"/>
              <c:showBubbleSize val="0"/>
              <c:extLst>
                <c:ext xmlns:c15="http://schemas.microsoft.com/office/drawing/2012/chart" uri="{CE6537A1-D6FC-4f65-9D91-7224C49458BB}"/>
              </c:extLst>
            </c:dLbl>
            <c:spPr>
              <a:noFill/>
              <a:ln>
                <a:noFill/>
              </a:ln>
              <a:effectLst/>
            </c:spPr>
            <c:txPr>
              <a:bodyPr/>
              <a:lstStyle/>
              <a:p>
                <a:pPr>
                  <a:defRPr sz="1100"/>
                </a:pPr>
                <a:endParaRPr lang="en-US"/>
              </a:p>
            </c:txPr>
            <c:showLegendKey val="0"/>
            <c:showVal val="0"/>
            <c:showCatName val="1"/>
            <c:showSerName val="0"/>
            <c:showPercent val="1"/>
            <c:showBubbleSize val="0"/>
            <c:showLeaderLines val="1"/>
            <c:extLst>
              <c:ext xmlns:c15="http://schemas.microsoft.com/office/drawing/2012/chart" uri="{CE6537A1-D6FC-4f65-9D91-7224C49458BB}"/>
            </c:extLst>
          </c:dLbls>
          <c:cat>
            <c:strRef>
              <c:f>'Results (2)'!$B$4:$B$8</c:f>
              <c:strCache>
                <c:ptCount val="5"/>
                <c:pt idx="0">
                  <c:v>Ecological and Biophysical </c:v>
                </c:pt>
                <c:pt idx="1">
                  <c:v>Economic</c:v>
                </c:pt>
                <c:pt idx="2">
                  <c:v>Social and Cultural </c:v>
                </c:pt>
                <c:pt idx="3">
                  <c:v>Psychological </c:v>
                </c:pt>
                <c:pt idx="4">
                  <c:v>Engagement</c:v>
                </c:pt>
              </c:strCache>
            </c:strRef>
          </c:cat>
          <c:val>
            <c:numRef>
              <c:f>'Results (2)'!$C$4:$C$8</c:f>
              <c:numCache>
                <c:formatCode>General</c:formatCode>
                <c:ptCount val="5"/>
                <c:pt idx="0">
                  <c:v>234.0</c:v>
                </c:pt>
                <c:pt idx="1">
                  <c:v>218.0</c:v>
                </c:pt>
                <c:pt idx="2">
                  <c:v>407.0</c:v>
                </c:pt>
                <c:pt idx="3">
                  <c:v>257.0</c:v>
                </c:pt>
                <c:pt idx="4">
                  <c:v>113.0</c:v>
                </c:pt>
              </c:numCache>
            </c:numRef>
          </c:val>
        </c:ser>
        <c:dLbls>
          <c:showLegendKey val="0"/>
          <c:showVal val="1"/>
          <c:showCatName val="1"/>
          <c:showSerName val="0"/>
          <c:showPercent val="0"/>
          <c:showBubbleSize val="0"/>
          <c:showLeaderLines val="1"/>
        </c:dLbls>
        <c:firstSliceAng val="0"/>
      </c:pieChart>
    </c:plotArea>
    <c:plotVisOnly val="1"/>
    <c:dispBlanksAs val="gap"/>
    <c:showDLblsOverMax val="0"/>
  </c:chart>
  <c:printSettings>
    <c:headerFooter/>
    <c:pageMargins b="0.750000000000001" l="0.700000000000001" r="0.700000000000001" t="0.750000000000001"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9"/>
    </mc:Choice>
    <mc:Fallback>
      <c:style val="9"/>
    </mc:Fallback>
  </mc:AlternateContent>
  <c:chart>
    <c:autoTitleDeleted val="1"/>
    <c:plotArea>
      <c:layout/>
      <c:barChart>
        <c:barDir val="bar"/>
        <c:grouping val="percentStacked"/>
        <c:varyColors val="0"/>
        <c:ser>
          <c:idx val="0"/>
          <c:order val="0"/>
          <c:tx>
            <c:strRef>
              <c:f>'Results (2)'!$B$86</c:f>
              <c:strCache>
                <c:ptCount val="1"/>
                <c:pt idx="0">
                  <c:v>Descriptive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'Results (2)'!$F$85:$G$85</c:f>
              <c:strCache>
                <c:ptCount val="2"/>
                <c:pt idx="0">
                  <c:v>Resource Sufficiency</c:v>
                </c:pt>
                <c:pt idx="1">
                  <c:v>Functional Integrity</c:v>
                </c:pt>
              </c:strCache>
            </c:strRef>
          </c:cat>
          <c:val>
            <c:numRef>
              <c:f>'Results (2)'!$F$86:$G$86</c:f>
              <c:numCache>
                <c:formatCode>0.0%</c:formatCode>
                <c:ptCount val="2"/>
                <c:pt idx="0">
                  <c:v>0.54911838790932</c:v>
                </c:pt>
                <c:pt idx="1">
                  <c:v>0.550480769230769</c:v>
                </c:pt>
              </c:numCache>
            </c:numRef>
          </c:val>
        </c:ser>
        <c:ser>
          <c:idx val="1"/>
          <c:order val="1"/>
          <c:tx>
            <c:strRef>
              <c:f>'Results (2)'!$B$87</c:f>
              <c:strCache>
                <c:ptCount val="1"/>
                <c:pt idx="0">
                  <c:v>Diagnostic</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'Results (2)'!$F$85:$G$85</c:f>
              <c:strCache>
                <c:ptCount val="2"/>
                <c:pt idx="0">
                  <c:v>Resource Sufficiency</c:v>
                </c:pt>
                <c:pt idx="1">
                  <c:v>Functional Integrity</c:v>
                </c:pt>
              </c:strCache>
            </c:strRef>
          </c:cat>
          <c:val>
            <c:numRef>
              <c:f>'Results (2)'!$F$87:$G$87</c:f>
              <c:numCache>
                <c:formatCode>0.0%</c:formatCode>
                <c:ptCount val="2"/>
                <c:pt idx="0">
                  <c:v>0.365239294710327</c:v>
                </c:pt>
                <c:pt idx="1">
                  <c:v>0.40625</c:v>
                </c:pt>
              </c:numCache>
            </c:numRef>
          </c:val>
        </c:ser>
        <c:ser>
          <c:idx val="2"/>
          <c:order val="2"/>
          <c:tx>
            <c:strRef>
              <c:f>'Results (2)'!$B$88</c:f>
              <c:strCache>
                <c:ptCount val="1"/>
                <c:pt idx="0">
                  <c:v>Normative</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'Results (2)'!$F$85:$G$85</c:f>
              <c:strCache>
                <c:ptCount val="2"/>
                <c:pt idx="0">
                  <c:v>Resource Sufficiency</c:v>
                </c:pt>
                <c:pt idx="1">
                  <c:v>Functional Integrity</c:v>
                </c:pt>
              </c:strCache>
            </c:strRef>
          </c:cat>
          <c:val>
            <c:numRef>
              <c:f>'Results (2)'!$F$88:$G$88</c:f>
              <c:numCache>
                <c:formatCode>0.0%</c:formatCode>
                <c:ptCount val="2"/>
                <c:pt idx="0">
                  <c:v>0.0856423173803526</c:v>
                </c:pt>
                <c:pt idx="1">
                  <c:v>0.0432692307692308</c:v>
                </c:pt>
              </c:numCache>
            </c:numRef>
          </c:val>
        </c:ser>
        <c:dLbls>
          <c:showLegendKey val="0"/>
          <c:showVal val="1"/>
          <c:showCatName val="0"/>
          <c:showSerName val="0"/>
          <c:showPercent val="0"/>
          <c:showBubbleSize val="0"/>
        </c:dLbls>
        <c:gapWidth val="75"/>
        <c:overlap val="100"/>
        <c:axId val="414413304"/>
        <c:axId val="414410136"/>
      </c:barChart>
      <c:valAx>
        <c:axId val="414410136"/>
        <c:scaling>
          <c:orientation val="minMax"/>
        </c:scaling>
        <c:delete val="0"/>
        <c:axPos val="b"/>
        <c:numFmt formatCode="0%" sourceLinked="1"/>
        <c:majorTickMark val="none"/>
        <c:minorTickMark val="none"/>
        <c:tickLblPos val="nextTo"/>
        <c:crossAx val="414413304"/>
        <c:crosses val="autoZero"/>
        <c:crossBetween val="between"/>
      </c:valAx>
      <c:catAx>
        <c:axId val="414413304"/>
        <c:scaling>
          <c:orientation val="minMax"/>
        </c:scaling>
        <c:delete val="0"/>
        <c:axPos val="l"/>
        <c:numFmt formatCode="General" sourceLinked="1"/>
        <c:majorTickMark val="none"/>
        <c:minorTickMark val="none"/>
        <c:tickLblPos val="nextTo"/>
        <c:txPr>
          <a:bodyPr/>
          <a:lstStyle/>
          <a:p>
            <a:pPr>
              <a:defRPr b="1"/>
            </a:pPr>
            <a:endParaRPr lang="en-US"/>
          </a:p>
        </c:txPr>
        <c:crossAx val="414410136"/>
        <c:crosses val="autoZero"/>
        <c:auto val="1"/>
        <c:lblAlgn val="ctr"/>
        <c:lblOffset val="100"/>
        <c:noMultiLvlLbl val="0"/>
      </c:catAx>
    </c:plotArea>
    <c:legend>
      <c:legendPos val="b"/>
      <c:overlay val="0"/>
    </c:legend>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Region_Compar!$D$26</c:f>
              <c:strCache>
                <c:ptCount val="1"/>
                <c:pt idx="0">
                  <c:v>Northeast</c:v>
                </c:pt>
              </c:strCache>
            </c:strRef>
          </c:tx>
          <c:dLbls>
            <c:spPr>
              <a:noFill/>
              <a:ln>
                <a:noFill/>
              </a:ln>
              <a:effectLst/>
            </c:spPr>
            <c:dLblPos val="outEnd"/>
            <c:showLegendKey val="0"/>
            <c:showVal val="1"/>
            <c:showCatName val="1"/>
            <c:showSerName val="0"/>
            <c:showPercent val="0"/>
            <c:showBubbleSize val="0"/>
            <c:showLeaderLines val="1"/>
            <c:extLst>
              <c:ext xmlns:c15="http://schemas.microsoft.com/office/drawing/2012/chart" uri="{CE6537A1-D6FC-4f65-9D91-7224C49458BB}"/>
            </c:extLst>
          </c:dLbls>
          <c:cat>
            <c:strRef>
              <c:f>Region_Compar!$B$27:$B$31</c:f>
              <c:strCache>
                <c:ptCount val="5"/>
                <c:pt idx="0">
                  <c:v>Ecol and Biophysical </c:v>
                </c:pt>
                <c:pt idx="1">
                  <c:v>Economic</c:v>
                </c:pt>
                <c:pt idx="2">
                  <c:v>Social and Cultural </c:v>
                </c:pt>
                <c:pt idx="3">
                  <c:v>Psychological </c:v>
                </c:pt>
                <c:pt idx="4">
                  <c:v>Engagement</c:v>
                </c:pt>
              </c:strCache>
            </c:strRef>
          </c:cat>
          <c:val>
            <c:numRef>
              <c:f>Region_Compar!$D$27:$D$31</c:f>
              <c:numCache>
                <c:formatCode>0</c:formatCode>
                <c:ptCount val="5"/>
                <c:pt idx="0">
                  <c:v>60.0</c:v>
                </c:pt>
                <c:pt idx="1">
                  <c:v>55.0</c:v>
                </c:pt>
                <c:pt idx="2">
                  <c:v>123.0</c:v>
                </c:pt>
                <c:pt idx="3">
                  <c:v>33.0</c:v>
                </c:pt>
                <c:pt idx="4">
                  <c:v>25.0</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50000000000001" l="0.700000000000001" r="0.700000000000001" t="0.750000000000001" header="0.3" footer="0.3"/>
    <c:pageSetup/>
  </c:printSettings>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4" Type="http://schemas.openxmlformats.org/officeDocument/2006/relationships/chart" Target="../charts/chart4.xml"/><Relationship Id="rId1" Type="http://schemas.openxmlformats.org/officeDocument/2006/relationships/chart" Target="../charts/chart1.xml"/><Relationship Id="rId2" Type="http://schemas.openxmlformats.org/officeDocument/2006/relationships/chart" Target="../charts/chart2.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4" Type="http://schemas.openxmlformats.org/officeDocument/2006/relationships/chart" Target="../charts/chart8.xml"/><Relationship Id="rId1" Type="http://schemas.openxmlformats.org/officeDocument/2006/relationships/chart" Target="../charts/chart5.xml"/><Relationship Id="rId2" Type="http://schemas.openxmlformats.org/officeDocument/2006/relationships/chart" Target="../charts/chart6.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4" Type="http://schemas.openxmlformats.org/officeDocument/2006/relationships/chart" Target="../charts/chart12.xml"/><Relationship Id="rId5" Type="http://schemas.openxmlformats.org/officeDocument/2006/relationships/chart" Target="../charts/chart13.xml"/><Relationship Id="rId1" Type="http://schemas.openxmlformats.org/officeDocument/2006/relationships/chart" Target="../charts/chart9.xml"/><Relationship Id="rId2" Type="http://schemas.openxmlformats.org/officeDocument/2006/relationships/chart" Target="../charts/chart10.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6.xml"/><Relationship Id="rId4" Type="http://schemas.openxmlformats.org/officeDocument/2006/relationships/chart" Target="../charts/chart17.xml"/><Relationship Id="rId5" Type="http://schemas.openxmlformats.org/officeDocument/2006/relationships/chart" Target="../charts/chart18.xml"/><Relationship Id="rId1" Type="http://schemas.openxmlformats.org/officeDocument/2006/relationships/chart" Target="../charts/chart14.xml"/><Relationship Id="rId2" Type="http://schemas.openxmlformats.org/officeDocument/2006/relationships/chart" Target="../charts/chart1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19.xml"/><Relationship Id="rId2" Type="http://schemas.openxmlformats.org/officeDocument/2006/relationships/chart" Target="../charts/chart20.xml"/><Relationship Id="rId3" Type="http://schemas.openxmlformats.org/officeDocument/2006/relationships/chart" Target="../charts/chart2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2.xml"/><Relationship Id="rId2" Type="http://schemas.openxmlformats.org/officeDocument/2006/relationships/chart" Target="../charts/chart23.xml"/><Relationship Id="rId3" Type="http://schemas.openxmlformats.org/officeDocument/2006/relationships/chart" Target="../charts/chart24.xml"/></Relationships>
</file>

<file path=xl/drawings/drawing1.xml><?xml version="1.0" encoding="utf-8"?>
<xdr:wsDr xmlns:xdr="http://schemas.openxmlformats.org/drawingml/2006/spreadsheetDrawing" xmlns:a="http://schemas.openxmlformats.org/drawingml/2006/main">
  <xdr:twoCellAnchor>
    <xdr:from>
      <xdr:col>2</xdr:col>
      <xdr:colOff>0</xdr:colOff>
      <xdr:row>2</xdr:row>
      <xdr:rowOff>83820</xdr:rowOff>
    </xdr:from>
    <xdr:to>
      <xdr:col>12</xdr:col>
      <xdr:colOff>15240</xdr:colOff>
      <xdr:row>2</xdr:row>
      <xdr:rowOff>91440</xdr:rowOff>
    </xdr:to>
    <xdr:cxnSp macro="">
      <xdr:nvCxnSpPr>
        <xdr:cNvPr id="4" name="Straight Arrow Connector 3"/>
        <xdr:cNvCxnSpPr/>
      </xdr:nvCxnSpPr>
      <xdr:spPr>
        <a:xfrm>
          <a:off x="1965960" y="4472940"/>
          <a:ext cx="6225540" cy="7620"/>
        </a:xfrm>
        <a:prstGeom prst="straightConnector1">
          <a:avLst/>
        </a:prstGeom>
        <a:ln>
          <a:prstDash val="dashDot"/>
          <a:headEnd type="none" w="med" len="med"/>
          <a:tailEnd type="arrow" w="med" len="med"/>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304800</xdr:colOff>
      <xdr:row>64</xdr:row>
      <xdr:rowOff>76200</xdr:rowOff>
    </xdr:from>
    <xdr:to>
      <xdr:col>7</xdr:col>
      <xdr:colOff>180975</xdr:colOff>
      <xdr:row>78</xdr:row>
      <xdr:rowOff>152400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390525</xdr:colOff>
      <xdr:row>64</xdr:row>
      <xdr:rowOff>95250</xdr:rowOff>
    </xdr:from>
    <xdr:to>
      <xdr:col>15</xdr:col>
      <xdr:colOff>85725</xdr:colOff>
      <xdr:row>78</xdr:row>
      <xdr:rowOff>171450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495300</xdr:colOff>
      <xdr:row>0</xdr:row>
      <xdr:rowOff>171449</xdr:rowOff>
    </xdr:from>
    <xdr:to>
      <xdr:col>16</xdr:col>
      <xdr:colOff>66675</xdr:colOff>
      <xdr:row>20</xdr:row>
      <xdr:rowOff>66674</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537883</xdr:colOff>
      <xdr:row>92</xdr:row>
      <xdr:rowOff>0</xdr:rowOff>
    </xdr:from>
    <xdr:to>
      <xdr:col>8</xdr:col>
      <xdr:colOff>291353</xdr:colOff>
      <xdr:row>106</xdr:row>
      <xdr:rowOff>78441</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304800</xdr:colOff>
      <xdr:row>64</xdr:row>
      <xdr:rowOff>76200</xdr:rowOff>
    </xdr:from>
    <xdr:to>
      <xdr:col>7</xdr:col>
      <xdr:colOff>180975</xdr:colOff>
      <xdr:row>78</xdr:row>
      <xdr:rowOff>152400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390525</xdr:colOff>
      <xdr:row>64</xdr:row>
      <xdr:rowOff>95250</xdr:rowOff>
    </xdr:from>
    <xdr:to>
      <xdr:col>15</xdr:col>
      <xdr:colOff>85725</xdr:colOff>
      <xdr:row>78</xdr:row>
      <xdr:rowOff>171450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495300</xdr:colOff>
      <xdr:row>0</xdr:row>
      <xdr:rowOff>171449</xdr:rowOff>
    </xdr:from>
    <xdr:to>
      <xdr:col>16</xdr:col>
      <xdr:colOff>66675</xdr:colOff>
      <xdr:row>20</xdr:row>
      <xdr:rowOff>66674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537883</xdr:colOff>
      <xdr:row>92</xdr:row>
      <xdr:rowOff>0</xdr:rowOff>
    </xdr:from>
    <xdr:to>
      <xdr:col>8</xdr:col>
      <xdr:colOff>291353</xdr:colOff>
      <xdr:row>106</xdr:row>
      <xdr:rowOff>78441</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5</xdr:col>
      <xdr:colOff>481853</xdr:colOff>
      <xdr:row>34</xdr:row>
      <xdr:rowOff>89647</xdr:rowOff>
    </xdr:from>
    <xdr:to>
      <xdr:col>13</xdr:col>
      <xdr:colOff>40821</xdr:colOff>
      <xdr:row>50</xdr:row>
      <xdr:rowOff>112059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52</xdr:row>
      <xdr:rowOff>0</xdr:rowOff>
    </xdr:from>
    <xdr:to>
      <xdr:col>5</xdr:col>
      <xdr:colOff>246528</xdr:colOff>
      <xdr:row>68</xdr:row>
      <xdr:rowOff>22412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504266</xdr:colOff>
      <xdr:row>52</xdr:row>
      <xdr:rowOff>0</xdr:rowOff>
    </xdr:from>
    <xdr:to>
      <xdr:col>13</xdr:col>
      <xdr:colOff>54428</xdr:colOff>
      <xdr:row>68</xdr:row>
      <xdr:rowOff>22412</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33617</xdr:colOff>
      <xdr:row>70</xdr:row>
      <xdr:rowOff>56029</xdr:rowOff>
    </xdr:from>
    <xdr:to>
      <xdr:col>5</xdr:col>
      <xdr:colOff>280145</xdr:colOff>
      <xdr:row>86</xdr:row>
      <xdr:rowOff>78441</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530679</xdr:colOff>
      <xdr:row>34</xdr:row>
      <xdr:rowOff>81643</xdr:rowOff>
    </xdr:from>
    <xdr:to>
      <xdr:col>5</xdr:col>
      <xdr:colOff>334576</xdr:colOff>
      <xdr:row>50</xdr:row>
      <xdr:rowOff>104055</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304800</xdr:colOff>
      <xdr:row>62</xdr:row>
      <xdr:rowOff>76200</xdr:rowOff>
    </xdr:from>
    <xdr:to>
      <xdr:col>7</xdr:col>
      <xdr:colOff>180975</xdr:colOff>
      <xdr:row>76</xdr:row>
      <xdr:rowOff>152400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211230</xdr:colOff>
      <xdr:row>62</xdr:row>
      <xdr:rowOff>95250</xdr:rowOff>
    </xdr:from>
    <xdr:to>
      <xdr:col>14</xdr:col>
      <xdr:colOff>500341</xdr:colOff>
      <xdr:row>76</xdr:row>
      <xdr:rowOff>171450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495300</xdr:colOff>
      <xdr:row>0</xdr:row>
      <xdr:rowOff>171449</xdr:rowOff>
    </xdr:from>
    <xdr:to>
      <xdr:col>16</xdr:col>
      <xdr:colOff>66675</xdr:colOff>
      <xdr:row>20</xdr:row>
      <xdr:rowOff>66674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560294</xdr:colOff>
      <xdr:row>86</xdr:row>
      <xdr:rowOff>67235</xdr:rowOff>
    </xdr:from>
    <xdr:to>
      <xdr:col>10</xdr:col>
      <xdr:colOff>224118</xdr:colOff>
      <xdr:row>106</xdr:row>
      <xdr:rowOff>123264</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582706</xdr:colOff>
      <xdr:row>86</xdr:row>
      <xdr:rowOff>112058</xdr:rowOff>
    </xdr:from>
    <xdr:to>
      <xdr:col>21</xdr:col>
      <xdr:colOff>123264</xdr:colOff>
      <xdr:row>106</xdr:row>
      <xdr:rowOff>168087</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65</xdr:row>
      <xdr:rowOff>133350</xdr:rowOff>
    </xdr:from>
    <xdr:to>
      <xdr:col>5</xdr:col>
      <xdr:colOff>466725</xdr:colOff>
      <xdr:row>80</xdr:row>
      <xdr:rowOff>19050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523875</xdr:colOff>
      <xdr:row>65</xdr:row>
      <xdr:rowOff>142875</xdr:rowOff>
    </xdr:from>
    <xdr:to>
      <xdr:col>13</xdr:col>
      <xdr:colOff>219075</xdr:colOff>
      <xdr:row>80</xdr:row>
      <xdr:rowOff>28575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85725</xdr:colOff>
      <xdr:row>0</xdr:row>
      <xdr:rowOff>142874</xdr:rowOff>
    </xdr:from>
    <xdr:to>
      <xdr:col>14</xdr:col>
      <xdr:colOff>247650</xdr:colOff>
      <xdr:row>20</xdr:row>
      <xdr:rowOff>38099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42183</xdr:colOff>
      <xdr:row>20</xdr:row>
      <xdr:rowOff>163286</xdr:rowOff>
    </xdr:from>
    <xdr:to>
      <xdr:col>11</xdr:col>
      <xdr:colOff>244929</xdr:colOff>
      <xdr:row>42</xdr:row>
      <xdr:rowOff>66436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600075</xdr:colOff>
      <xdr:row>2</xdr:row>
      <xdr:rowOff>28575</xdr:rowOff>
    </xdr:from>
    <xdr:to>
      <xdr:col>10</xdr:col>
      <xdr:colOff>180975</xdr:colOff>
      <xdr:row>20</xdr:row>
      <xdr:rowOff>57150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28577</xdr:colOff>
      <xdr:row>45</xdr:row>
      <xdr:rowOff>100693</xdr:rowOff>
    </xdr:from>
    <xdr:to>
      <xdr:col>11</xdr:col>
      <xdr:colOff>258536</xdr:colOff>
      <xdr:row>67</xdr:row>
      <xdr:rowOff>54429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vmlDrawing" Target="../drawings/vmlDrawing7.vml"/><Relationship Id="rId2" Type="http://schemas.openxmlformats.org/officeDocument/2006/relationships/comments" Target="../comments7.xml"/></Relationships>
</file>

<file path=xl/worksheets/_rels/sheet11.xml.rels><?xml version="1.0" encoding="UTF-8" standalone="yes"?>
<Relationships xmlns="http://schemas.openxmlformats.org/package/2006/relationships"><Relationship Id="rId1" Type="http://schemas.openxmlformats.org/officeDocument/2006/relationships/vmlDrawing" Target="../drawings/vmlDrawing8.vml"/><Relationship Id="rId2" Type="http://schemas.openxmlformats.org/officeDocument/2006/relationships/comments" Target="../comments8.xml"/></Relationships>
</file>

<file path=xl/worksheets/_rels/sheet12.xml.rels><?xml version="1.0" encoding="UTF-8" standalone="yes"?>
<Relationships xmlns="http://schemas.openxmlformats.org/package/2006/relationships"><Relationship Id="rId1" Type="http://schemas.openxmlformats.org/officeDocument/2006/relationships/vmlDrawing" Target="../drawings/vmlDrawing9.vml"/><Relationship Id="rId2" Type="http://schemas.openxmlformats.org/officeDocument/2006/relationships/comments" Target="../comments9.xml"/></Relationships>
</file>

<file path=xl/worksheets/_rels/sheet13.xml.rels><?xml version="1.0" encoding="UTF-8" standalone="yes"?>
<Relationships xmlns="http://schemas.openxmlformats.org/package/2006/relationships"><Relationship Id="rId1" Type="http://schemas.openxmlformats.org/officeDocument/2006/relationships/vmlDrawing" Target="../drawings/vmlDrawing10.vml"/><Relationship Id="rId2" Type="http://schemas.openxmlformats.org/officeDocument/2006/relationships/comments" Target="../comments10.xml"/></Relationships>
</file>

<file path=xl/worksheets/_rels/sheet14.xml.rels><?xml version="1.0" encoding="UTF-8" standalone="yes"?>
<Relationships xmlns="http://schemas.openxmlformats.org/package/2006/relationships"><Relationship Id="rId1" Type="http://schemas.openxmlformats.org/officeDocument/2006/relationships/vmlDrawing" Target="../drawings/vmlDrawing11.vml"/><Relationship Id="rId2" Type="http://schemas.openxmlformats.org/officeDocument/2006/relationships/comments" Target="../comments11.xml"/></Relationships>
</file>

<file path=xl/worksheets/_rels/sheet15.xml.rels><?xml version="1.0" encoding="UTF-8" standalone="yes"?>
<Relationships xmlns="http://schemas.openxmlformats.org/package/2006/relationships"><Relationship Id="rId1" Type="http://schemas.openxmlformats.org/officeDocument/2006/relationships/vmlDrawing" Target="../drawings/vmlDrawing12.vml"/><Relationship Id="rId2" Type="http://schemas.openxmlformats.org/officeDocument/2006/relationships/comments" Target="../comments12.xml"/></Relationships>
</file>

<file path=xl/worksheets/_rels/sheet16.xml.rels><?xml version="1.0" encoding="UTF-8" standalone="yes"?>
<Relationships xmlns="http://schemas.openxmlformats.org/package/2006/relationships"><Relationship Id="rId1" Type="http://schemas.openxmlformats.org/officeDocument/2006/relationships/vmlDrawing" Target="../drawings/vmlDrawing13.vml"/><Relationship Id="rId2" Type="http://schemas.openxmlformats.org/officeDocument/2006/relationships/comments" Target="../comments13.xml"/></Relationships>
</file>

<file path=xl/worksheets/_rels/sheet17.xml.rels><?xml version="1.0" encoding="UTF-8" standalone="yes"?>
<Relationships xmlns="http://schemas.openxmlformats.org/package/2006/relationships"><Relationship Id="rId1" Type="http://schemas.openxmlformats.org/officeDocument/2006/relationships/vmlDrawing" Target="../drawings/vmlDrawing14.vml"/><Relationship Id="rId2" Type="http://schemas.openxmlformats.org/officeDocument/2006/relationships/comments" Target="../comments14.xml"/></Relationships>
</file>

<file path=xl/worksheets/_rels/sheet18.xml.rels><?xml version="1.0" encoding="UTF-8" standalone="yes"?>
<Relationships xmlns="http://schemas.openxmlformats.org/package/2006/relationships"><Relationship Id="rId1" Type="http://schemas.openxmlformats.org/officeDocument/2006/relationships/vmlDrawing" Target="../drawings/vmlDrawing15.vml"/><Relationship Id="rId2" Type="http://schemas.openxmlformats.org/officeDocument/2006/relationships/comments" Target="../comments15.xml"/></Relationships>
</file>

<file path=xl/worksheets/_rels/sheet19.xml.rels><?xml version="1.0" encoding="UTF-8" standalone="yes"?>
<Relationships xmlns="http://schemas.openxmlformats.org/package/2006/relationships"><Relationship Id="rId1" Type="http://schemas.openxmlformats.org/officeDocument/2006/relationships/vmlDrawing" Target="../drawings/vmlDrawing16.vml"/><Relationship Id="rId2" Type="http://schemas.openxmlformats.org/officeDocument/2006/relationships/comments" Target="../comments16.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1" Type="http://schemas.openxmlformats.org/officeDocument/2006/relationships/vmlDrawing" Target="../drawings/vmlDrawing17.vml"/><Relationship Id="rId2" Type="http://schemas.openxmlformats.org/officeDocument/2006/relationships/comments" Target="../comments17.xml"/></Relationships>
</file>

<file path=xl/worksheets/_rels/sheet21.xml.rels><?xml version="1.0" encoding="UTF-8" standalone="yes"?>
<Relationships xmlns="http://schemas.openxmlformats.org/package/2006/relationships"><Relationship Id="rId1" Type="http://schemas.openxmlformats.org/officeDocument/2006/relationships/vmlDrawing" Target="../drawings/vmlDrawing18.vml"/><Relationship Id="rId2" Type="http://schemas.openxmlformats.org/officeDocument/2006/relationships/comments" Target="../comments18.xml"/></Relationships>
</file>

<file path=xl/worksheets/_rels/sheet22.xml.rels><?xml version="1.0" encoding="UTF-8" standalone="yes"?>
<Relationships xmlns="http://schemas.openxmlformats.org/package/2006/relationships"><Relationship Id="rId1" Type="http://schemas.openxmlformats.org/officeDocument/2006/relationships/hyperlink" Target="http://cms3.tucsonaz.gov/livable" TargetMode="External"/><Relationship Id="rId2" Type="http://schemas.openxmlformats.org/officeDocument/2006/relationships/vmlDrawing" Target="../drawings/vmlDrawing19.vml"/><Relationship Id="rId3" Type="http://schemas.openxmlformats.org/officeDocument/2006/relationships/comments" Target="../comments19.xml"/></Relationships>
</file>

<file path=xl/worksheets/_rels/sheet23.xml.rels><?xml version="1.0" encoding="UTF-8" standalone="yes"?>
<Relationships xmlns="http://schemas.openxmlformats.org/package/2006/relationships"><Relationship Id="rId1" Type="http://schemas.openxmlformats.org/officeDocument/2006/relationships/vmlDrawing" Target="../drawings/vmlDrawing20.vml"/><Relationship Id="rId2" Type="http://schemas.openxmlformats.org/officeDocument/2006/relationships/comments" Target="../comments20.xml"/></Relationships>
</file>

<file path=xl/worksheets/_rels/sheet24.xml.rels><?xml version="1.0" encoding="UTF-8" standalone="yes"?>
<Relationships xmlns="http://schemas.openxmlformats.org/package/2006/relationships"><Relationship Id="rId1" Type="http://schemas.openxmlformats.org/officeDocument/2006/relationships/vmlDrawing" Target="../drawings/vmlDrawing21.vml"/><Relationship Id="rId2" Type="http://schemas.openxmlformats.org/officeDocument/2006/relationships/comments" Target="../comments21.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xml"/><Relationship Id="rId2" Type="http://schemas.openxmlformats.org/officeDocument/2006/relationships/vmlDrawing" Target="../drawings/vmlDrawing22.vml"/><Relationship Id="rId3" Type="http://schemas.openxmlformats.org/officeDocument/2006/relationships/comments" Target="../comments22.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3.xml"/><Relationship Id="rId2" Type="http://schemas.openxmlformats.org/officeDocument/2006/relationships/vmlDrawing" Target="../drawings/vmlDrawing23.vml"/><Relationship Id="rId3" Type="http://schemas.openxmlformats.org/officeDocument/2006/relationships/comments" Target="../comments23.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5.xml"/><Relationship Id="rId2" Type="http://schemas.openxmlformats.org/officeDocument/2006/relationships/vmlDrawing" Target="../drawings/vmlDrawing24.vml"/><Relationship Id="rId3" Type="http://schemas.openxmlformats.org/officeDocument/2006/relationships/comments" Target="../comments24.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6.xml"/><Relationship Id="rId2" Type="http://schemas.openxmlformats.org/officeDocument/2006/relationships/vmlDrawing" Target="../drawings/vmlDrawing25.vml"/><Relationship Id="rId3" Type="http://schemas.openxmlformats.org/officeDocument/2006/relationships/comments" Target="../comments25.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vmlDrawing" Target="../drawings/vmlDrawing2.vml"/><Relationship Id="rId2"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hyperlink" Target="http://www.bostonindicators.com/" TargetMode="External"/><Relationship Id="rId2" Type="http://schemas.openxmlformats.org/officeDocument/2006/relationships/vmlDrawing" Target="../drawings/vmlDrawing3.vml"/><Relationship Id="rId3" Type="http://schemas.openxmlformats.org/officeDocument/2006/relationships/comments" Target="../comments3.xml"/></Relationships>
</file>

<file path=xl/worksheets/_rels/sheet7.xml.rels><?xml version="1.0" encoding="UTF-8" standalone="yes"?>
<Relationships xmlns="http://schemas.openxmlformats.org/package/2006/relationships"><Relationship Id="rId1" Type="http://schemas.openxmlformats.org/officeDocument/2006/relationships/vmlDrawing" Target="../drawings/vmlDrawing4.vml"/><Relationship Id="rId2" Type="http://schemas.openxmlformats.org/officeDocument/2006/relationships/comments" Target="../comments4.xml"/></Relationships>
</file>

<file path=xl/worksheets/_rels/sheet8.xml.rels><?xml version="1.0" encoding="UTF-8" standalone="yes"?>
<Relationships xmlns="http://schemas.openxmlformats.org/package/2006/relationships"><Relationship Id="rId1" Type="http://schemas.openxmlformats.org/officeDocument/2006/relationships/vmlDrawing" Target="../drawings/vmlDrawing5.vml"/><Relationship Id="rId2"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vmlDrawing" Target="../drawings/vmlDrawing6.vml"/><Relationship Id="rId2"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pageSetUpPr fitToPage="1"/>
  </sheetPr>
  <dimension ref="B2:B22"/>
  <sheetViews>
    <sheetView tabSelected="1" workbookViewId="0">
      <selection activeCell="B13" sqref="B13"/>
    </sheetView>
  </sheetViews>
  <sheetFormatPr baseColWidth="10" defaultColWidth="8.83203125" defaultRowHeight="14" x14ac:dyDescent="0"/>
  <cols>
    <col min="2" max="2" width="166.5" customWidth="1"/>
    <col min="241" max="241" width="19.6640625" customWidth="1"/>
    <col min="242" max="242" width="3" bestFit="1" customWidth="1"/>
    <col min="243" max="243" width="12.5" bestFit="1" customWidth="1"/>
    <col min="244" max="244" width="13.1640625" bestFit="1" customWidth="1"/>
    <col min="245" max="245" width="5" bestFit="1" customWidth="1"/>
    <col min="246" max="246" width="53.6640625" customWidth="1"/>
    <col min="497" max="497" width="19.6640625" customWidth="1"/>
    <col min="498" max="498" width="3" bestFit="1" customWidth="1"/>
    <col min="499" max="499" width="12.5" bestFit="1" customWidth="1"/>
    <col min="500" max="500" width="13.1640625" bestFit="1" customWidth="1"/>
    <col min="501" max="501" width="5" bestFit="1" customWidth="1"/>
    <col min="502" max="502" width="53.6640625" customWidth="1"/>
    <col min="753" max="753" width="19.6640625" customWidth="1"/>
    <col min="754" max="754" width="3" bestFit="1" customWidth="1"/>
    <col min="755" max="755" width="12.5" bestFit="1" customWidth="1"/>
    <col min="756" max="756" width="13.1640625" bestFit="1" customWidth="1"/>
    <col min="757" max="757" width="5" bestFit="1" customWidth="1"/>
    <col min="758" max="758" width="53.6640625" customWidth="1"/>
    <col min="1009" max="1009" width="19.6640625" customWidth="1"/>
    <col min="1010" max="1010" width="3" bestFit="1" customWidth="1"/>
    <col min="1011" max="1011" width="12.5" bestFit="1" customWidth="1"/>
    <col min="1012" max="1012" width="13.1640625" bestFit="1" customWidth="1"/>
    <col min="1013" max="1013" width="5" bestFit="1" customWidth="1"/>
    <col min="1014" max="1014" width="53.6640625" customWidth="1"/>
    <col min="1265" max="1265" width="19.6640625" customWidth="1"/>
    <col min="1266" max="1266" width="3" bestFit="1" customWidth="1"/>
    <col min="1267" max="1267" width="12.5" bestFit="1" customWidth="1"/>
    <col min="1268" max="1268" width="13.1640625" bestFit="1" customWidth="1"/>
    <col min="1269" max="1269" width="5" bestFit="1" customWidth="1"/>
    <col min="1270" max="1270" width="53.6640625" customWidth="1"/>
    <col min="1521" max="1521" width="19.6640625" customWidth="1"/>
    <col min="1522" max="1522" width="3" bestFit="1" customWidth="1"/>
    <col min="1523" max="1523" width="12.5" bestFit="1" customWidth="1"/>
    <col min="1524" max="1524" width="13.1640625" bestFit="1" customWidth="1"/>
    <col min="1525" max="1525" width="5" bestFit="1" customWidth="1"/>
    <col min="1526" max="1526" width="53.6640625" customWidth="1"/>
    <col min="1777" max="1777" width="19.6640625" customWidth="1"/>
    <col min="1778" max="1778" width="3" bestFit="1" customWidth="1"/>
    <col min="1779" max="1779" width="12.5" bestFit="1" customWidth="1"/>
    <col min="1780" max="1780" width="13.1640625" bestFit="1" customWidth="1"/>
    <col min="1781" max="1781" width="5" bestFit="1" customWidth="1"/>
    <col min="1782" max="1782" width="53.6640625" customWidth="1"/>
    <col min="2033" max="2033" width="19.6640625" customWidth="1"/>
    <col min="2034" max="2034" width="3" bestFit="1" customWidth="1"/>
    <col min="2035" max="2035" width="12.5" bestFit="1" customWidth="1"/>
    <col min="2036" max="2036" width="13.1640625" bestFit="1" customWidth="1"/>
    <col min="2037" max="2037" width="5" bestFit="1" customWidth="1"/>
    <col min="2038" max="2038" width="53.6640625" customWidth="1"/>
    <col min="2289" max="2289" width="19.6640625" customWidth="1"/>
    <col min="2290" max="2290" width="3" bestFit="1" customWidth="1"/>
    <col min="2291" max="2291" width="12.5" bestFit="1" customWidth="1"/>
    <col min="2292" max="2292" width="13.1640625" bestFit="1" customWidth="1"/>
    <col min="2293" max="2293" width="5" bestFit="1" customWidth="1"/>
    <col min="2294" max="2294" width="53.6640625" customWidth="1"/>
    <col min="2545" max="2545" width="19.6640625" customWidth="1"/>
    <col min="2546" max="2546" width="3" bestFit="1" customWidth="1"/>
    <col min="2547" max="2547" width="12.5" bestFit="1" customWidth="1"/>
    <col min="2548" max="2548" width="13.1640625" bestFit="1" customWidth="1"/>
    <col min="2549" max="2549" width="5" bestFit="1" customWidth="1"/>
    <col min="2550" max="2550" width="53.6640625" customWidth="1"/>
    <col min="2801" max="2801" width="19.6640625" customWidth="1"/>
    <col min="2802" max="2802" width="3" bestFit="1" customWidth="1"/>
    <col min="2803" max="2803" width="12.5" bestFit="1" customWidth="1"/>
    <col min="2804" max="2804" width="13.1640625" bestFit="1" customWidth="1"/>
    <col min="2805" max="2805" width="5" bestFit="1" customWidth="1"/>
    <col min="2806" max="2806" width="53.6640625" customWidth="1"/>
    <col min="3057" max="3057" width="19.6640625" customWidth="1"/>
    <col min="3058" max="3058" width="3" bestFit="1" customWidth="1"/>
    <col min="3059" max="3059" width="12.5" bestFit="1" customWidth="1"/>
    <col min="3060" max="3060" width="13.1640625" bestFit="1" customWidth="1"/>
    <col min="3061" max="3061" width="5" bestFit="1" customWidth="1"/>
    <col min="3062" max="3062" width="53.6640625" customWidth="1"/>
    <col min="3313" max="3313" width="19.6640625" customWidth="1"/>
    <col min="3314" max="3314" width="3" bestFit="1" customWidth="1"/>
    <col min="3315" max="3315" width="12.5" bestFit="1" customWidth="1"/>
    <col min="3316" max="3316" width="13.1640625" bestFit="1" customWidth="1"/>
    <col min="3317" max="3317" width="5" bestFit="1" customWidth="1"/>
    <col min="3318" max="3318" width="53.6640625" customWidth="1"/>
    <col min="3569" max="3569" width="19.6640625" customWidth="1"/>
    <col min="3570" max="3570" width="3" bestFit="1" customWidth="1"/>
    <col min="3571" max="3571" width="12.5" bestFit="1" customWidth="1"/>
    <col min="3572" max="3572" width="13.1640625" bestFit="1" customWidth="1"/>
    <col min="3573" max="3573" width="5" bestFit="1" customWidth="1"/>
    <col min="3574" max="3574" width="53.6640625" customWidth="1"/>
    <col min="3825" max="3825" width="19.6640625" customWidth="1"/>
    <col min="3826" max="3826" width="3" bestFit="1" customWidth="1"/>
    <col min="3827" max="3827" width="12.5" bestFit="1" customWidth="1"/>
    <col min="3828" max="3828" width="13.1640625" bestFit="1" customWidth="1"/>
    <col min="3829" max="3829" width="5" bestFit="1" customWidth="1"/>
    <col min="3830" max="3830" width="53.6640625" customWidth="1"/>
    <col min="4081" max="4081" width="19.6640625" customWidth="1"/>
    <col min="4082" max="4082" width="3" bestFit="1" customWidth="1"/>
    <col min="4083" max="4083" width="12.5" bestFit="1" customWidth="1"/>
    <col min="4084" max="4084" width="13.1640625" bestFit="1" customWidth="1"/>
    <col min="4085" max="4085" width="5" bestFit="1" customWidth="1"/>
    <col min="4086" max="4086" width="53.6640625" customWidth="1"/>
    <col min="4337" max="4337" width="19.6640625" customWidth="1"/>
    <col min="4338" max="4338" width="3" bestFit="1" customWidth="1"/>
    <col min="4339" max="4339" width="12.5" bestFit="1" customWidth="1"/>
    <col min="4340" max="4340" width="13.1640625" bestFit="1" customWidth="1"/>
    <col min="4341" max="4341" width="5" bestFit="1" customWidth="1"/>
    <col min="4342" max="4342" width="53.6640625" customWidth="1"/>
    <col min="4593" max="4593" width="19.6640625" customWidth="1"/>
    <col min="4594" max="4594" width="3" bestFit="1" customWidth="1"/>
    <col min="4595" max="4595" width="12.5" bestFit="1" customWidth="1"/>
    <col min="4596" max="4596" width="13.1640625" bestFit="1" customWidth="1"/>
    <col min="4597" max="4597" width="5" bestFit="1" customWidth="1"/>
    <col min="4598" max="4598" width="53.6640625" customWidth="1"/>
    <col min="4849" max="4849" width="19.6640625" customWidth="1"/>
    <col min="4850" max="4850" width="3" bestFit="1" customWidth="1"/>
    <col min="4851" max="4851" width="12.5" bestFit="1" customWidth="1"/>
    <col min="4852" max="4852" width="13.1640625" bestFit="1" customWidth="1"/>
    <col min="4853" max="4853" width="5" bestFit="1" customWidth="1"/>
    <col min="4854" max="4854" width="53.6640625" customWidth="1"/>
    <col min="5105" max="5105" width="19.6640625" customWidth="1"/>
    <col min="5106" max="5106" width="3" bestFit="1" customWidth="1"/>
    <col min="5107" max="5107" width="12.5" bestFit="1" customWidth="1"/>
    <col min="5108" max="5108" width="13.1640625" bestFit="1" customWidth="1"/>
    <col min="5109" max="5109" width="5" bestFit="1" customWidth="1"/>
    <col min="5110" max="5110" width="53.6640625" customWidth="1"/>
    <col min="5361" max="5361" width="19.6640625" customWidth="1"/>
    <col min="5362" max="5362" width="3" bestFit="1" customWidth="1"/>
    <col min="5363" max="5363" width="12.5" bestFit="1" customWidth="1"/>
    <col min="5364" max="5364" width="13.1640625" bestFit="1" customWidth="1"/>
    <col min="5365" max="5365" width="5" bestFit="1" customWidth="1"/>
    <col min="5366" max="5366" width="53.6640625" customWidth="1"/>
    <col min="5617" max="5617" width="19.6640625" customWidth="1"/>
    <col min="5618" max="5618" width="3" bestFit="1" customWidth="1"/>
    <col min="5619" max="5619" width="12.5" bestFit="1" customWidth="1"/>
    <col min="5620" max="5620" width="13.1640625" bestFit="1" customWidth="1"/>
    <col min="5621" max="5621" width="5" bestFit="1" customWidth="1"/>
    <col min="5622" max="5622" width="53.6640625" customWidth="1"/>
    <col min="5873" max="5873" width="19.6640625" customWidth="1"/>
    <col min="5874" max="5874" width="3" bestFit="1" customWidth="1"/>
    <col min="5875" max="5875" width="12.5" bestFit="1" customWidth="1"/>
    <col min="5876" max="5876" width="13.1640625" bestFit="1" customWidth="1"/>
    <col min="5877" max="5877" width="5" bestFit="1" customWidth="1"/>
    <col min="5878" max="5878" width="53.6640625" customWidth="1"/>
    <col min="6129" max="6129" width="19.6640625" customWidth="1"/>
    <col min="6130" max="6130" width="3" bestFit="1" customWidth="1"/>
    <col min="6131" max="6131" width="12.5" bestFit="1" customWidth="1"/>
    <col min="6132" max="6132" width="13.1640625" bestFit="1" customWidth="1"/>
    <col min="6133" max="6133" width="5" bestFit="1" customWidth="1"/>
    <col min="6134" max="6134" width="53.6640625" customWidth="1"/>
    <col min="6385" max="6385" width="19.6640625" customWidth="1"/>
    <col min="6386" max="6386" width="3" bestFit="1" customWidth="1"/>
    <col min="6387" max="6387" width="12.5" bestFit="1" customWidth="1"/>
    <col min="6388" max="6388" width="13.1640625" bestFit="1" customWidth="1"/>
    <col min="6389" max="6389" width="5" bestFit="1" customWidth="1"/>
    <col min="6390" max="6390" width="53.6640625" customWidth="1"/>
    <col min="6641" max="6641" width="19.6640625" customWidth="1"/>
    <col min="6642" max="6642" width="3" bestFit="1" customWidth="1"/>
    <col min="6643" max="6643" width="12.5" bestFit="1" customWidth="1"/>
    <col min="6644" max="6644" width="13.1640625" bestFit="1" customWidth="1"/>
    <col min="6645" max="6645" width="5" bestFit="1" customWidth="1"/>
    <col min="6646" max="6646" width="53.6640625" customWidth="1"/>
    <col min="6897" max="6897" width="19.6640625" customWidth="1"/>
    <col min="6898" max="6898" width="3" bestFit="1" customWidth="1"/>
    <col min="6899" max="6899" width="12.5" bestFit="1" customWidth="1"/>
    <col min="6900" max="6900" width="13.1640625" bestFit="1" customWidth="1"/>
    <col min="6901" max="6901" width="5" bestFit="1" customWidth="1"/>
    <col min="6902" max="6902" width="53.6640625" customWidth="1"/>
    <col min="7153" max="7153" width="19.6640625" customWidth="1"/>
    <col min="7154" max="7154" width="3" bestFit="1" customWidth="1"/>
    <col min="7155" max="7155" width="12.5" bestFit="1" customWidth="1"/>
    <col min="7156" max="7156" width="13.1640625" bestFit="1" customWidth="1"/>
    <col min="7157" max="7157" width="5" bestFit="1" customWidth="1"/>
    <col min="7158" max="7158" width="53.6640625" customWidth="1"/>
    <col min="7409" max="7409" width="19.6640625" customWidth="1"/>
    <col min="7410" max="7410" width="3" bestFit="1" customWidth="1"/>
    <col min="7411" max="7411" width="12.5" bestFit="1" customWidth="1"/>
    <col min="7412" max="7412" width="13.1640625" bestFit="1" customWidth="1"/>
    <col min="7413" max="7413" width="5" bestFit="1" customWidth="1"/>
    <col min="7414" max="7414" width="53.6640625" customWidth="1"/>
    <col min="7665" max="7665" width="19.6640625" customWidth="1"/>
    <col min="7666" max="7666" width="3" bestFit="1" customWidth="1"/>
    <col min="7667" max="7667" width="12.5" bestFit="1" customWidth="1"/>
    <col min="7668" max="7668" width="13.1640625" bestFit="1" customWidth="1"/>
    <col min="7669" max="7669" width="5" bestFit="1" customWidth="1"/>
    <col min="7670" max="7670" width="53.6640625" customWidth="1"/>
    <col min="7921" max="7921" width="19.6640625" customWidth="1"/>
    <col min="7922" max="7922" width="3" bestFit="1" customWidth="1"/>
    <col min="7923" max="7923" width="12.5" bestFit="1" customWidth="1"/>
    <col min="7924" max="7924" width="13.1640625" bestFit="1" customWidth="1"/>
    <col min="7925" max="7925" width="5" bestFit="1" customWidth="1"/>
    <col min="7926" max="7926" width="53.6640625" customWidth="1"/>
    <col min="8177" max="8177" width="19.6640625" customWidth="1"/>
    <col min="8178" max="8178" width="3" bestFit="1" customWidth="1"/>
    <col min="8179" max="8179" width="12.5" bestFit="1" customWidth="1"/>
    <col min="8180" max="8180" width="13.1640625" bestFit="1" customWidth="1"/>
    <col min="8181" max="8181" width="5" bestFit="1" customWidth="1"/>
    <col min="8182" max="8182" width="53.6640625" customWidth="1"/>
    <col min="8433" max="8433" width="19.6640625" customWidth="1"/>
    <col min="8434" max="8434" width="3" bestFit="1" customWidth="1"/>
    <col min="8435" max="8435" width="12.5" bestFit="1" customWidth="1"/>
    <col min="8436" max="8436" width="13.1640625" bestFit="1" customWidth="1"/>
    <col min="8437" max="8437" width="5" bestFit="1" customWidth="1"/>
    <col min="8438" max="8438" width="53.6640625" customWidth="1"/>
    <col min="8689" max="8689" width="19.6640625" customWidth="1"/>
    <col min="8690" max="8690" width="3" bestFit="1" customWidth="1"/>
    <col min="8691" max="8691" width="12.5" bestFit="1" customWidth="1"/>
    <col min="8692" max="8692" width="13.1640625" bestFit="1" customWidth="1"/>
    <col min="8693" max="8693" width="5" bestFit="1" customWidth="1"/>
    <col min="8694" max="8694" width="53.6640625" customWidth="1"/>
    <col min="8945" max="8945" width="19.6640625" customWidth="1"/>
    <col min="8946" max="8946" width="3" bestFit="1" customWidth="1"/>
    <col min="8947" max="8947" width="12.5" bestFit="1" customWidth="1"/>
    <col min="8948" max="8948" width="13.1640625" bestFit="1" customWidth="1"/>
    <col min="8949" max="8949" width="5" bestFit="1" customWidth="1"/>
    <col min="8950" max="8950" width="53.6640625" customWidth="1"/>
    <col min="9201" max="9201" width="19.6640625" customWidth="1"/>
    <col min="9202" max="9202" width="3" bestFit="1" customWidth="1"/>
    <col min="9203" max="9203" width="12.5" bestFit="1" customWidth="1"/>
    <col min="9204" max="9204" width="13.1640625" bestFit="1" customWidth="1"/>
    <col min="9205" max="9205" width="5" bestFit="1" customWidth="1"/>
    <col min="9206" max="9206" width="53.6640625" customWidth="1"/>
    <col min="9457" max="9457" width="19.6640625" customWidth="1"/>
    <col min="9458" max="9458" width="3" bestFit="1" customWidth="1"/>
    <col min="9459" max="9459" width="12.5" bestFit="1" customWidth="1"/>
    <col min="9460" max="9460" width="13.1640625" bestFit="1" customWidth="1"/>
    <col min="9461" max="9461" width="5" bestFit="1" customWidth="1"/>
    <col min="9462" max="9462" width="53.6640625" customWidth="1"/>
    <col min="9713" max="9713" width="19.6640625" customWidth="1"/>
    <col min="9714" max="9714" width="3" bestFit="1" customWidth="1"/>
    <col min="9715" max="9715" width="12.5" bestFit="1" customWidth="1"/>
    <col min="9716" max="9716" width="13.1640625" bestFit="1" customWidth="1"/>
    <col min="9717" max="9717" width="5" bestFit="1" customWidth="1"/>
    <col min="9718" max="9718" width="53.6640625" customWidth="1"/>
    <col min="9969" max="9969" width="19.6640625" customWidth="1"/>
    <col min="9970" max="9970" width="3" bestFit="1" customWidth="1"/>
    <col min="9971" max="9971" width="12.5" bestFit="1" customWidth="1"/>
    <col min="9972" max="9972" width="13.1640625" bestFit="1" customWidth="1"/>
    <col min="9973" max="9973" width="5" bestFit="1" customWidth="1"/>
    <col min="9974" max="9974" width="53.6640625" customWidth="1"/>
    <col min="10225" max="10225" width="19.6640625" customWidth="1"/>
    <col min="10226" max="10226" width="3" bestFit="1" customWidth="1"/>
    <col min="10227" max="10227" width="12.5" bestFit="1" customWidth="1"/>
    <col min="10228" max="10228" width="13.1640625" bestFit="1" customWidth="1"/>
    <col min="10229" max="10229" width="5" bestFit="1" customWidth="1"/>
    <col min="10230" max="10230" width="53.6640625" customWidth="1"/>
    <col min="10481" max="10481" width="19.6640625" customWidth="1"/>
    <col min="10482" max="10482" width="3" bestFit="1" customWidth="1"/>
    <col min="10483" max="10483" width="12.5" bestFit="1" customWidth="1"/>
    <col min="10484" max="10484" width="13.1640625" bestFit="1" customWidth="1"/>
    <col min="10485" max="10485" width="5" bestFit="1" customWidth="1"/>
    <col min="10486" max="10486" width="53.6640625" customWidth="1"/>
    <col min="10737" max="10737" width="19.6640625" customWidth="1"/>
    <col min="10738" max="10738" width="3" bestFit="1" customWidth="1"/>
    <col min="10739" max="10739" width="12.5" bestFit="1" customWidth="1"/>
    <col min="10740" max="10740" width="13.1640625" bestFit="1" customWidth="1"/>
    <col min="10741" max="10741" width="5" bestFit="1" customWidth="1"/>
    <col min="10742" max="10742" width="53.6640625" customWidth="1"/>
    <col min="10993" max="10993" width="19.6640625" customWidth="1"/>
    <col min="10994" max="10994" width="3" bestFit="1" customWidth="1"/>
    <col min="10995" max="10995" width="12.5" bestFit="1" customWidth="1"/>
    <col min="10996" max="10996" width="13.1640625" bestFit="1" customWidth="1"/>
    <col min="10997" max="10997" width="5" bestFit="1" customWidth="1"/>
    <col min="10998" max="10998" width="53.6640625" customWidth="1"/>
    <col min="11249" max="11249" width="19.6640625" customWidth="1"/>
    <col min="11250" max="11250" width="3" bestFit="1" customWidth="1"/>
    <col min="11251" max="11251" width="12.5" bestFit="1" customWidth="1"/>
    <col min="11252" max="11252" width="13.1640625" bestFit="1" customWidth="1"/>
    <col min="11253" max="11253" width="5" bestFit="1" customWidth="1"/>
    <col min="11254" max="11254" width="53.6640625" customWidth="1"/>
    <col min="11505" max="11505" width="19.6640625" customWidth="1"/>
    <col min="11506" max="11506" width="3" bestFit="1" customWidth="1"/>
    <col min="11507" max="11507" width="12.5" bestFit="1" customWidth="1"/>
    <col min="11508" max="11508" width="13.1640625" bestFit="1" customWidth="1"/>
    <col min="11509" max="11509" width="5" bestFit="1" customWidth="1"/>
    <col min="11510" max="11510" width="53.6640625" customWidth="1"/>
    <col min="11761" max="11761" width="19.6640625" customWidth="1"/>
    <col min="11762" max="11762" width="3" bestFit="1" customWidth="1"/>
    <col min="11763" max="11763" width="12.5" bestFit="1" customWidth="1"/>
    <col min="11764" max="11764" width="13.1640625" bestFit="1" customWidth="1"/>
    <col min="11765" max="11765" width="5" bestFit="1" customWidth="1"/>
    <col min="11766" max="11766" width="53.6640625" customWidth="1"/>
    <col min="12017" max="12017" width="19.6640625" customWidth="1"/>
    <col min="12018" max="12018" width="3" bestFit="1" customWidth="1"/>
    <col min="12019" max="12019" width="12.5" bestFit="1" customWidth="1"/>
    <col min="12020" max="12020" width="13.1640625" bestFit="1" customWidth="1"/>
    <col min="12021" max="12021" width="5" bestFit="1" customWidth="1"/>
    <col min="12022" max="12022" width="53.6640625" customWidth="1"/>
    <col min="12273" max="12273" width="19.6640625" customWidth="1"/>
    <col min="12274" max="12274" width="3" bestFit="1" customWidth="1"/>
    <col min="12275" max="12275" width="12.5" bestFit="1" customWidth="1"/>
    <col min="12276" max="12276" width="13.1640625" bestFit="1" customWidth="1"/>
    <col min="12277" max="12277" width="5" bestFit="1" customWidth="1"/>
    <col min="12278" max="12278" width="53.6640625" customWidth="1"/>
    <col min="12529" max="12529" width="19.6640625" customWidth="1"/>
    <col min="12530" max="12530" width="3" bestFit="1" customWidth="1"/>
    <col min="12531" max="12531" width="12.5" bestFit="1" customWidth="1"/>
    <col min="12532" max="12532" width="13.1640625" bestFit="1" customWidth="1"/>
    <col min="12533" max="12533" width="5" bestFit="1" customWidth="1"/>
    <col min="12534" max="12534" width="53.6640625" customWidth="1"/>
    <col min="12785" max="12785" width="19.6640625" customWidth="1"/>
    <col min="12786" max="12786" width="3" bestFit="1" customWidth="1"/>
    <col min="12787" max="12787" width="12.5" bestFit="1" customWidth="1"/>
    <col min="12788" max="12788" width="13.1640625" bestFit="1" customWidth="1"/>
    <col min="12789" max="12789" width="5" bestFit="1" customWidth="1"/>
    <col min="12790" max="12790" width="53.6640625" customWidth="1"/>
    <col min="13041" max="13041" width="19.6640625" customWidth="1"/>
    <col min="13042" max="13042" width="3" bestFit="1" customWidth="1"/>
    <col min="13043" max="13043" width="12.5" bestFit="1" customWidth="1"/>
    <col min="13044" max="13044" width="13.1640625" bestFit="1" customWidth="1"/>
    <col min="13045" max="13045" width="5" bestFit="1" customWidth="1"/>
    <col min="13046" max="13046" width="53.6640625" customWidth="1"/>
    <col min="13297" max="13297" width="19.6640625" customWidth="1"/>
    <col min="13298" max="13298" width="3" bestFit="1" customWidth="1"/>
    <col min="13299" max="13299" width="12.5" bestFit="1" customWidth="1"/>
    <col min="13300" max="13300" width="13.1640625" bestFit="1" customWidth="1"/>
    <col min="13301" max="13301" width="5" bestFit="1" customWidth="1"/>
    <col min="13302" max="13302" width="53.6640625" customWidth="1"/>
    <col min="13553" max="13553" width="19.6640625" customWidth="1"/>
    <col min="13554" max="13554" width="3" bestFit="1" customWidth="1"/>
    <col min="13555" max="13555" width="12.5" bestFit="1" customWidth="1"/>
    <col min="13556" max="13556" width="13.1640625" bestFit="1" customWidth="1"/>
    <col min="13557" max="13557" width="5" bestFit="1" customWidth="1"/>
    <col min="13558" max="13558" width="53.6640625" customWidth="1"/>
    <col min="13809" max="13809" width="19.6640625" customWidth="1"/>
    <col min="13810" max="13810" width="3" bestFit="1" customWidth="1"/>
    <col min="13811" max="13811" width="12.5" bestFit="1" customWidth="1"/>
    <col min="13812" max="13812" width="13.1640625" bestFit="1" customWidth="1"/>
    <col min="13813" max="13813" width="5" bestFit="1" customWidth="1"/>
    <col min="13814" max="13814" width="53.6640625" customWidth="1"/>
    <col min="14065" max="14065" width="19.6640625" customWidth="1"/>
    <col min="14066" max="14066" width="3" bestFit="1" customWidth="1"/>
    <col min="14067" max="14067" width="12.5" bestFit="1" customWidth="1"/>
    <col min="14068" max="14068" width="13.1640625" bestFit="1" customWidth="1"/>
    <col min="14069" max="14069" width="5" bestFit="1" customWidth="1"/>
    <col min="14070" max="14070" width="53.6640625" customWidth="1"/>
    <col min="14321" max="14321" width="19.6640625" customWidth="1"/>
    <col min="14322" max="14322" width="3" bestFit="1" customWidth="1"/>
    <col min="14323" max="14323" width="12.5" bestFit="1" customWidth="1"/>
    <col min="14324" max="14324" width="13.1640625" bestFit="1" customWidth="1"/>
    <col min="14325" max="14325" width="5" bestFit="1" customWidth="1"/>
    <col min="14326" max="14326" width="53.6640625" customWidth="1"/>
    <col min="14577" max="14577" width="19.6640625" customWidth="1"/>
    <col min="14578" max="14578" width="3" bestFit="1" customWidth="1"/>
    <col min="14579" max="14579" width="12.5" bestFit="1" customWidth="1"/>
    <col min="14580" max="14580" width="13.1640625" bestFit="1" customWidth="1"/>
    <col min="14581" max="14581" width="5" bestFit="1" customWidth="1"/>
    <col min="14582" max="14582" width="53.6640625" customWidth="1"/>
    <col min="14833" max="14833" width="19.6640625" customWidth="1"/>
    <col min="14834" max="14834" width="3" bestFit="1" customWidth="1"/>
    <col min="14835" max="14835" width="12.5" bestFit="1" customWidth="1"/>
    <col min="14836" max="14836" width="13.1640625" bestFit="1" customWidth="1"/>
    <col min="14837" max="14837" width="5" bestFit="1" customWidth="1"/>
    <col min="14838" max="14838" width="53.6640625" customWidth="1"/>
    <col min="15089" max="15089" width="19.6640625" customWidth="1"/>
    <col min="15090" max="15090" width="3" bestFit="1" customWidth="1"/>
    <col min="15091" max="15091" width="12.5" bestFit="1" customWidth="1"/>
    <col min="15092" max="15092" width="13.1640625" bestFit="1" customWidth="1"/>
    <col min="15093" max="15093" width="5" bestFit="1" customWidth="1"/>
    <col min="15094" max="15094" width="53.6640625" customWidth="1"/>
    <col min="15345" max="15345" width="19.6640625" customWidth="1"/>
    <col min="15346" max="15346" width="3" bestFit="1" customWidth="1"/>
    <col min="15347" max="15347" width="12.5" bestFit="1" customWidth="1"/>
    <col min="15348" max="15348" width="13.1640625" bestFit="1" customWidth="1"/>
    <col min="15349" max="15349" width="5" bestFit="1" customWidth="1"/>
    <col min="15350" max="15350" width="53.6640625" customWidth="1"/>
    <col min="15601" max="15601" width="19.6640625" customWidth="1"/>
    <col min="15602" max="15602" width="3" bestFit="1" customWidth="1"/>
    <col min="15603" max="15603" width="12.5" bestFit="1" customWidth="1"/>
    <col min="15604" max="15604" width="13.1640625" bestFit="1" customWidth="1"/>
    <col min="15605" max="15605" width="5" bestFit="1" customWidth="1"/>
    <col min="15606" max="15606" width="53.6640625" customWidth="1"/>
    <col min="15857" max="15857" width="19.6640625" customWidth="1"/>
    <col min="15858" max="15858" width="3" bestFit="1" customWidth="1"/>
    <col min="15859" max="15859" width="12.5" bestFit="1" customWidth="1"/>
    <col min="15860" max="15860" width="13.1640625" bestFit="1" customWidth="1"/>
    <col min="15861" max="15861" width="5" bestFit="1" customWidth="1"/>
    <col min="15862" max="15862" width="53.6640625" customWidth="1"/>
    <col min="16113" max="16113" width="19.6640625" customWidth="1"/>
    <col min="16114" max="16114" width="3" bestFit="1" customWidth="1"/>
    <col min="16115" max="16115" width="12.5" bestFit="1" customWidth="1"/>
    <col min="16116" max="16116" width="13.1640625" bestFit="1" customWidth="1"/>
    <col min="16117" max="16117" width="5" bestFit="1" customWidth="1"/>
    <col min="16118" max="16118" width="53.6640625" customWidth="1"/>
  </cols>
  <sheetData>
    <row r="2" spans="2:2" ht="23">
      <c r="B2" s="264" t="s">
        <v>2806</v>
      </c>
    </row>
    <row r="3" spans="2:2" ht="18">
      <c r="B3" s="263" t="s">
        <v>2800</v>
      </c>
    </row>
    <row r="5" spans="2:2" ht="54">
      <c r="B5" s="272" t="s">
        <v>2801</v>
      </c>
    </row>
    <row r="6" spans="2:2" ht="54">
      <c r="B6" s="273" t="s">
        <v>2802</v>
      </c>
    </row>
    <row r="7" spans="2:2" ht="18">
      <c r="B7" s="273"/>
    </row>
    <row r="8" spans="2:2" ht="18">
      <c r="B8" s="273" t="s">
        <v>2795</v>
      </c>
    </row>
    <row r="9" spans="2:2" ht="18" customHeight="1">
      <c r="B9" s="274" t="s">
        <v>2803</v>
      </c>
    </row>
    <row r="10" spans="2:2" ht="18" customHeight="1">
      <c r="B10" s="275" t="s">
        <v>2793</v>
      </c>
    </row>
    <row r="11" spans="2:2" ht="18" customHeight="1">
      <c r="B11" s="275" t="s">
        <v>277</v>
      </c>
    </row>
    <row r="12" spans="2:2" ht="18" customHeight="1">
      <c r="B12" s="275" t="s">
        <v>278</v>
      </c>
    </row>
    <row r="13" spans="2:2" ht="18" customHeight="1">
      <c r="B13" s="275" t="s">
        <v>2792</v>
      </c>
    </row>
    <row r="14" spans="2:2" ht="18" customHeight="1">
      <c r="B14" s="276" t="s">
        <v>280</v>
      </c>
    </row>
    <row r="15" spans="2:2" ht="18">
      <c r="B15" s="272"/>
    </row>
    <row r="16" spans="2:2" ht="54">
      <c r="B16" s="273" t="s">
        <v>2804</v>
      </c>
    </row>
    <row r="17" spans="2:2" ht="18">
      <c r="B17" s="273"/>
    </row>
    <row r="18" spans="2:2" ht="18">
      <c r="B18" s="277" t="s">
        <v>2794</v>
      </c>
    </row>
    <row r="19" spans="2:2" ht="18">
      <c r="B19" s="262"/>
    </row>
    <row r="20" spans="2:2" ht="18">
      <c r="B20" s="262"/>
    </row>
    <row r="21" spans="2:2" ht="36">
      <c r="B21" s="278" t="s">
        <v>2805</v>
      </c>
    </row>
    <row r="22" spans="2:2" ht="18">
      <c r="B22" s="262"/>
    </row>
  </sheetData>
  <printOptions horizontalCentered="1" verticalCentered="1"/>
  <pageMargins left="0.33" right="0.22" top="0.49" bottom="0.42" header="0.3" footer="0.3"/>
  <pageSetup orientation="portrait" horizontalDpi="4294967292" verticalDpi="429496729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rgb="FF00B050"/>
  </sheetPr>
  <dimension ref="A1:Q65"/>
  <sheetViews>
    <sheetView workbookViewId="0">
      <pane xSplit="2" ySplit="5" topLeftCell="C10" activePane="bottomRight" state="frozen"/>
      <selection activeCell="B1" sqref="B1"/>
      <selection pane="topRight" activeCell="C1" sqref="C1"/>
      <selection pane="bottomLeft" activeCell="B6" sqref="B6"/>
      <selection pane="bottomRight" activeCell="P14" sqref="P14"/>
    </sheetView>
  </sheetViews>
  <sheetFormatPr baseColWidth="10" defaultColWidth="8.83203125" defaultRowHeight="14" x14ac:dyDescent="0"/>
  <cols>
    <col min="1" max="1" width="4.33203125" style="101" bestFit="1" customWidth="1"/>
    <col min="2" max="2" width="47.5" customWidth="1"/>
    <col min="3" max="3" width="10.33203125" style="82" customWidth="1"/>
    <col min="4" max="4" width="9.1640625" customWidth="1"/>
    <col min="7" max="7" width="6.1640625" customWidth="1"/>
    <col min="9" max="9" width="10.1640625" customWidth="1"/>
    <col min="10" max="10" width="8.83203125" customWidth="1"/>
    <col min="11" max="11" width="7.6640625" customWidth="1"/>
    <col min="13" max="13" width="5.33203125" customWidth="1"/>
    <col min="14" max="14" width="7.6640625" customWidth="1"/>
    <col min="15" max="15" width="31.1640625" style="104" customWidth="1"/>
    <col min="16" max="16" width="29.6640625" style="104" customWidth="1"/>
    <col min="17" max="17" width="27.6640625" style="104" customWidth="1"/>
  </cols>
  <sheetData>
    <row r="1" spans="1:17">
      <c r="B1" s="51" t="s">
        <v>2420</v>
      </c>
      <c r="C1" t="s">
        <v>2421</v>
      </c>
    </row>
    <row r="2" spans="1:17" ht="17.5" customHeight="1">
      <c r="B2" s="28"/>
      <c r="C2" s="301" t="s">
        <v>9</v>
      </c>
      <c r="D2" s="302"/>
      <c r="E2" s="302"/>
      <c r="F2" s="302"/>
      <c r="G2" s="302"/>
      <c r="H2" s="303"/>
      <c r="I2" s="301" t="s">
        <v>8</v>
      </c>
      <c r="J2" s="302"/>
      <c r="K2" s="302"/>
      <c r="L2" s="302"/>
      <c r="M2" s="302"/>
      <c r="N2" s="304"/>
      <c r="O2" s="105"/>
      <c r="P2" s="106"/>
      <c r="Q2" s="107"/>
    </row>
    <row r="3" spans="1:17" hidden="1">
      <c r="B3" s="29"/>
      <c r="C3" s="83" t="s">
        <v>13</v>
      </c>
      <c r="D3" s="23"/>
      <c r="E3" s="23"/>
      <c r="F3" s="23"/>
      <c r="G3" s="23"/>
      <c r="H3" s="24" t="s">
        <v>12</v>
      </c>
      <c r="I3" s="22" t="s">
        <v>13</v>
      </c>
      <c r="J3" s="23"/>
      <c r="K3" s="23"/>
      <c r="L3" s="23"/>
      <c r="M3" s="23"/>
      <c r="N3" s="24" t="s">
        <v>12</v>
      </c>
      <c r="O3" s="108"/>
      <c r="P3" s="109"/>
      <c r="Q3" s="110"/>
    </row>
    <row r="4" spans="1:17" s="58" customFormat="1" ht="20.5" customHeight="1">
      <c r="A4" s="101"/>
      <c r="B4" s="67" t="s">
        <v>15</v>
      </c>
      <c r="C4" s="309" t="s">
        <v>2</v>
      </c>
      <c r="D4" s="310"/>
      <c r="E4" s="310" t="s">
        <v>1</v>
      </c>
      <c r="F4" s="310"/>
      <c r="G4" s="310" t="s">
        <v>0</v>
      </c>
      <c r="H4" s="311"/>
      <c r="I4" s="309" t="s">
        <v>2</v>
      </c>
      <c r="J4" s="310"/>
      <c r="K4" s="310" t="s">
        <v>1</v>
      </c>
      <c r="L4" s="310"/>
      <c r="M4" s="310" t="s">
        <v>0</v>
      </c>
      <c r="N4" s="311"/>
      <c r="O4" s="111"/>
      <c r="P4" s="112"/>
      <c r="Q4" s="113"/>
    </row>
    <row r="5" spans="1:17" s="58" customFormat="1" ht="24" customHeight="1">
      <c r="A5" s="101"/>
      <c r="B5" s="66" t="s">
        <v>213</v>
      </c>
      <c r="C5" s="84" t="s">
        <v>7</v>
      </c>
      <c r="D5" s="53" t="s">
        <v>6</v>
      </c>
      <c r="E5" s="53" t="s">
        <v>4</v>
      </c>
      <c r="F5" s="53" t="s">
        <v>5</v>
      </c>
      <c r="G5" s="53"/>
      <c r="H5" s="54" t="s">
        <v>3</v>
      </c>
      <c r="I5" s="52" t="s">
        <v>7</v>
      </c>
      <c r="J5" s="53" t="s">
        <v>6</v>
      </c>
      <c r="K5" s="53" t="s">
        <v>4</v>
      </c>
      <c r="L5" s="53" t="s">
        <v>5</v>
      </c>
      <c r="M5" s="53"/>
      <c r="N5" s="54" t="s">
        <v>3</v>
      </c>
      <c r="O5" s="114" t="s">
        <v>107</v>
      </c>
      <c r="P5" s="115" t="s">
        <v>34</v>
      </c>
      <c r="Q5" s="116" t="s">
        <v>106</v>
      </c>
    </row>
    <row r="6" spans="1:17">
      <c r="B6" s="152" t="s">
        <v>28</v>
      </c>
      <c r="C6" s="130"/>
      <c r="D6" s="132"/>
      <c r="E6" s="133"/>
      <c r="F6" s="132"/>
      <c r="G6" s="133"/>
      <c r="H6" s="134"/>
      <c r="I6" s="131"/>
      <c r="J6" s="132"/>
      <c r="K6" s="133"/>
      <c r="L6" s="132"/>
      <c r="M6" s="133"/>
      <c r="N6" s="134"/>
      <c r="O6" s="117"/>
      <c r="P6" s="118"/>
      <c r="Q6" s="119"/>
    </row>
    <row r="7" spans="1:17" ht="28">
      <c r="A7" s="101" t="s">
        <v>977</v>
      </c>
      <c r="B7" s="127" t="s">
        <v>1877</v>
      </c>
      <c r="C7" s="129"/>
      <c r="D7" s="128"/>
      <c r="E7" s="136"/>
      <c r="F7" s="128"/>
      <c r="G7" s="136"/>
      <c r="H7" s="137"/>
      <c r="I7" s="135"/>
      <c r="J7" s="128" t="s">
        <v>25</v>
      </c>
      <c r="K7" s="136"/>
      <c r="L7" s="128"/>
      <c r="M7" s="136"/>
      <c r="N7" s="137"/>
      <c r="O7" s="117" t="s">
        <v>2426</v>
      </c>
      <c r="P7" s="118" t="s">
        <v>1878</v>
      </c>
      <c r="Q7" s="119"/>
    </row>
    <row r="8" spans="1:17">
      <c r="A8" s="101" t="s">
        <v>977</v>
      </c>
      <c r="B8" s="127" t="s">
        <v>1879</v>
      </c>
      <c r="C8" s="129"/>
      <c r="D8" s="128"/>
      <c r="E8" s="136"/>
      <c r="F8" s="128"/>
      <c r="G8" s="136"/>
      <c r="H8" s="137"/>
      <c r="I8" s="135"/>
      <c r="J8" s="128"/>
      <c r="K8" s="136" t="s">
        <v>25</v>
      </c>
      <c r="L8" s="128"/>
      <c r="M8" s="136"/>
      <c r="N8" s="137"/>
      <c r="O8" s="117" t="s">
        <v>2427</v>
      </c>
      <c r="P8" s="118" t="s">
        <v>2428</v>
      </c>
      <c r="Q8" s="119"/>
    </row>
    <row r="9" spans="1:17" ht="28">
      <c r="A9" s="101" t="s">
        <v>977</v>
      </c>
      <c r="B9" s="127" t="s">
        <v>1880</v>
      </c>
      <c r="C9" s="129"/>
      <c r="D9" s="128"/>
      <c r="E9" s="136"/>
      <c r="F9" s="128"/>
      <c r="G9" s="136"/>
      <c r="H9" s="137"/>
      <c r="I9" s="135"/>
      <c r="J9" s="128" t="s">
        <v>25</v>
      </c>
      <c r="K9" s="136"/>
      <c r="L9" s="128"/>
      <c r="M9" s="136"/>
      <c r="N9" s="137"/>
      <c r="O9" s="117" t="s">
        <v>2429</v>
      </c>
      <c r="P9" s="118" t="s">
        <v>1878</v>
      </c>
      <c r="Q9" s="119"/>
    </row>
    <row r="10" spans="1:17">
      <c r="A10" s="101" t="s">
        <v>977</v>
      </c>
      <c r="B10" s="127" t="s">
        <v>1881</v>
      </c>
      <c r="C10" s="129"/>
      <c r="D10" s="128" t="s">
        <v>25</v>
      </c>
      <c r="E10" s="136"/>
      <c r="F10" s="128"/>
      <c r="G10" s="136"/>
      <c r="H10" s="137"/>
      <c r="I10" s="135"/>
      <c r="J10" s="128"/>
      <c r="K10" s="136"/>
      <c r="L10" s="128"/>
      <c r="M10" s="136"/>
      <c r="N10" s="137"/>
      <c r="O10" s="117" t="s">
        <v>2430</v>
      </c>
      <c r="P10" s="118" t="s">
        <v>1878</v>
      </c>
      <c r="Q10" s="119"/>
    </row>
    <row r="11" spans="1:17">
      <c r="B11" s="151" t="s">
        <v>29</v>
      </c>
      <c r="C11" s="85"/>
      <c r="D11" s="75"/>
      <c r="E11" s="76"/>
      <c r="F11" s="75"/>
      <c r="G11" s="76"/>
      <c r="H11" s="70"/>
      <c r="I11" s="69"/>
      <c r="J11" s="75"/>
      <c r="K11" s="76"/>
      <c r="L11" s="75"/>
      <c r="M11" s="76"/>
      <c r="N11" s="70"/>
      <c r="O11" s="120"/>
      <c r="P11" s="121"/>
      <c r="Q11" s="122"/>
    </row>
    <row r="12" spans="1:17">
      <c r="A12" s="101" t="s">
        <v>978</v>
      </c>
      <c r="B12" s="68" t="s">
        <v>1872</v>
      </c>
      <c r="C12" s="85"/>
      <c r="D12" s="75"/>
      <c r="E12" s="76" t="s">
        <v>25</v>
      </c>
      <c r="F12" s="75"/>
      <c r="G12" s="76"/>
      <c r="H12" s="70"/>
      <c r="I12" s="69"/>
      <c r="J12" s="75"/>
      <c r="K12" s="76"/>
      <c r="L12" s="75"/>
      <c r="M12" s="76"/>
      <c r="N12" s="70"/>
      <c r="O12" s="120" t="s">
        <v>2422</v>
      </c>
      <c r="P12" s="121" t="s">
        <v>2774</v>
      </c>
      <c r="Q12" s="122"/>
    </row>
    <row r="13" spans="1:17">
      <c r="A13" s="101" t="s">
        <v>978</v>
      </c>
      <c r="B13" s="68" t="s">
        <v>1874</v>
      </c>
      <c r="C13" s="85"/>
      <c r="D13" s="75"/>
      <c r="E13" s="76"/>
      <c r="F13" s="75"/>
      <c r="G13" s="76"/>
      <c r="H13" s="70"/>
      <c r="I13" s="69"/>
      <c r="J13" s="75"/>
      <c r="K13" s="76" t="s">
        <v>25</v>
      </c>
      <c r="L13" s="75"/>
      <c r="M13" s="76"/>
      <c r="N13" s="70"/>
      <c r="O13" s="120" t="s">
        <v>2423</v>
      </c>
      <c r="P13" s="121" t="s">
        <v>1873</v>
      </c>
      <c r="Q13" s="122"/>
    </row>
    <row r="14" spans="1:17" ht="24">
      <c r="A14" s="101" t="s">
        <v>978</v>
      </c>
      <c r="B14" s="68" t="s">
        <v>1875</v>
      </c>
      <c r="C14" s="85"/>
      <c r="D14" s="75"/>
      <c r="E14" s="76" t="s">
        <v>25</v>
      </c>
      <c r="F14" s="75"/>
      <c r="G14" s="76"/>
      <c r="H14" s="70"/>
      <c r="I14" s="69"/>
      <c r="J14" s="75"/>
      <c r="K14" s="76"/>
      <c r="L14" s="75"/>
      <c r="M14" s="76"/>
      <c r="N14" s="70"/>
      <c r="O14" s="120" t="s">
        <v>2424</v>
      </c>
      <c r="P14" s="121" t="s">
        <v>1873</v>
      </c>
      <c r="Q14" s="122"/>
    </row>
    <row r="15" spans="1:17">
      <c r="A15" s="101" t="s">
        <v>978</v>
      </c>
      <c r="B15" s="68" t="s">
        <v>1876</v>
      </c>
      <c r="C15" s="85"/>
      <c r="D15" s="75"/>
      <c r="E15" s="76" t="s">
        <v>25</v>
      </c>
      <c r="F15" s="75"/>
      <c r="G15" s="76"/>
      <c r="H15" s="70"/>
      <c r="I15" s="69"/>
      <c r="J15" s="75"/>
      <c r="K15" s="76"/>
      <c r="L15" s="75"/>
      <c r="M15" s="76"/>
      <c r="N15" s="70"/>
      <c r="O15" s="120" t="s">
        <v>2425</v>
      </c>
      <c r="P15" s="121" t="s">
        <v>1873</v>
      </c>
      <c r="Q15" s="122"/>
    </row>
    <row r="16" spans="1:17">
      <c r="B16" s="151" t="s">
        <v>30</v>
      </c>
      <c r="C16" s="85"/>
      <c r="D16" s="75"/>
      <c r="E16" s="76"/>
      <c r="F16" s="75"/>
      <c r="G16" s="76"/>
      <c r="H16" s="70"/>
      <c r="I16" s="69"/>
      <c r="J16" s="75"/>
      <c r="K16" s="76"/>
      <c r="L16" s="75"/>
      <c r="M16" s="76"/>
      <c r="N16" s="70"/>
      <c r="O16" s="120"/>
      <c r="P16" s="121"/>
      <c r="Q16" s="122"/>
    </row>
    <row r="17" spans="1:17">
      <c r="A17" s="101" t="s">
        <v>979</v>
      </c>
      <c r="B17" s="68" t="s">
        <v>1882</v>
      </c>
      <c r="C17" s="85"/>
      <c r="D17" s="75"/>
      <c r="E17" s="76"/>
      <c r="F17" s="75"/>
      <c r="G17" s="76"/>
      <c r="H17" s="70"/>
      <c r="I17" s="69"/>
      <c r="J17" s="75"/>
      <c r="K17" s="76" t="s">
        <v>133</v>
      </c>
      <c r="L17" s="75"/>
      <c r="M17" s="76"/>
      <c r="N17" s="70"/>
      <c r="O17" s="120" t="s">
        <v>2431</v>
      </c>
      <c r="P17" s="121" t="s">
        <v>1883</v>
      </c>
      <c r="Q17" s="122"/>
    </row>
    <row r="18" spans="1:17">
      <c r="A18" s="101" t="s">
        <v>979</v>
      </c>
      <c r="B18" s="68" t="s">
        <v>1886</v>
      </c>
      <c r="C18" s="85"/>
      <c r="D18" s="75"/>
      <c r="E18" s="76" t="s">
        <v>25</v>
      </c>
      <c r="F18" s="75"/>
      <c r="G18" s="76"/>
      <c r="H18" s="70"/>
      <c r="I18" s="69"/>
      <c r="J18" s="75"/>
      <c r="K18" s="76"/>
      <c r="L18" s="75"/>
      <c r="M18" s="76"/>
      <c r="N18" s="70"/>
      <c r="O18" s="120" t="s">
        <v>2434</v>
      </c>
      <c r="P18" s="121" t="s">
        <v>1883</v>
      </c>
      <c r="Q18" s="122"/>
    </row>
    <row r="19" spans="1:17" ht="24">
      <c r="A19" s="101" t="s">
        <v>979</v>
      </c>
      <c r="B19" s="68" t="s">
        <v>1889</v>
      </c>
      <c r="C19" s="85"/>
      <c r="D19" s="75"/>
      <c r="E19" s="76"/>
      <c r="F19" s="75"/>
      <c r="G19" s="76"/>
      <c r="H19" s="70"/>
      <c r="I19" s="69"/>
      <c r="J19" s="75"/>
      <c r="K19" s="76" t="s">
        <v>25</v>
      </c>
      <c r="L19" s="75"/>
      <c r="M19" s="76"/>
      <c r="N19" s="70"/>
      <c r="O19" s="120" t="s">
        <v>2436</v>
      </c>
      <c r="P19" s="121" t="s">
        <v>1888</v>
      </c>
      <c r="Q19" s="122"/>
    </row>
    <row r="20" spans="1:17">
      <c r="B20" s="151" t="s">
        <v>31</v>
      </c>
      <c r="C20" s="85"/>
      <c r="D20" s="75"/>
      <c r="E20" s="76"/>
      <c r="F20" s="75"/>
      <c r="G20" s="76"/>
      <c r="H20" s="70"/>
      <c r="I20" s="69"/>
      <c r="J20" s="75"/>
      <c r="K20" s="76"/>
      <c r="L20" s="75"/>
      <c r="M20" s="76"/>
      <c r="N20" s="70"/>
      <c r="O20" s="120"/>
      <c r="P20" s="121"/>
      <c r="Q20" s="122"/>
    </row>
    <row r="21" spans="1:17">
      <c r="A21" s="101" t="s">
        <v>980</v>
      </c>
      <c r="B21" s="68" t="s">
        <v>1885</v>
      </c>
      <c r="C21" s="85"/>
      <c r="D21" s="75"/>
      <c r="E21" s="76"/>
      <c r="F21" s="75"/>
      <c r="G21" s="76"/>
      <c r="H21" s="70"/>
      <c r="I21" s="69"/>
      <c r="J21" s="75"/>
      <c r="K21" s="76" t="s">
        <v>25</v>
      </c>
      <c r="L21" s="75"/>
      <c r="M21" s="76"/>
      <c r="N21" s="70"/>
      <c r="O21" s="120" t="s">
        <v>2433</v>
      </c>
      <c r="P21" s="121" t="s">
        <v>1883</v>
      </c>
      <c r="Q21" s="122"/>
    </row>
    <row r="22" spans="1:17" ht="24">
      <c r="A22" s="101" t="s">
        <v>980</v>
      </c>
      <c r="B22" s="68" t="s">
        <v>1887</v>
      </c>
      <c r="C22" s="85"/>
      <c r="D22" s="75"/>
      <c r="E22" s="76"/>
      <c r="F22" s="75"/>
      <c r="G22" s="76"/>
      <c r="H22" s="70"/>
      <c r="I22" s="69"/>
      <c r="J22" s="75"/>
      <c r="K22" s="76" t="s">
        <v>115</v>
      </c>
      <c r="L22" s="75"/>
      <c r="M22" s="76"/>
      <c r="N22" s="70"/>
      <c r="O22" s="120" t="s">
        <v>2435</v>
      </c>
      <c r="P22" s="121" t="s">
        <v>1888</v>
      </c>
      <c r="Q22" s="122"/>
    </row>
    <row r="23" spans="1:17" ht="23.25" customHeight="1">
      <c r="B23" s="151" t="s">
        <v>1072</v>
      </c>
      <c r="C23" s="103"/>
      <c r="D23" s="79"/>
      <c r="E23" s="80"/>
      <c r="F23" s="79"/>
      <c r="G23" s="80"/>
      <c r="H23" s="81"/>
      <c r="I23" s="78"/>
      <c r="J23" s="79"/>
      <c r="K23" s="80"/>
      <c r="L23" s="79"/>
      <c r="M23" s="80"/>
      <c r="N23" s="81"/>
      <c r="O23" s="125"/>
      <c r="P23" s="123"/>
      <c r="Q23" s="124"/>
    </row>
    <row r="24" spans="1:17">
      <c r="A24" s="101" t="s">
        <v>981</v>
      </c>
      <c r="B24" s="68" t="s">
        <v>1884</v>
      </c>
      <c r="C24" s="85"/>
      <c r="D24" s="75"/>
      <c r="E24" s="76"/>
      <c r="F24" s="75"/>
      <c r="G24" s="76"/>
      <c r="H24" s="70"/>
      <c r="I24" s="69"/>
      <c r="J24" s="75"/>
      <c r="K24" s="76" t="s">
        <v>133</v>
      </c>
      <c r="L24" s="75"/>
      <c r="M24" s="76"/>
      <c r="N24" s="70"/>
      <c r="O24" s="120" t="s">
        <v>2432</v>
      </c>
      <c r="P24" s="121" t="s">
        <v>1883</v>
      </c>
      <c r="Q24" s="122"/>
    </row>
    <row r="25" spans="1:17">
      <c r="B25" s="89" t="s">
        <v>274</v>
      </c>
      <c r="C25" s="90">
        <f>SUBTOTAL(3,$C$6:$C$24)</f>
        <v>0</v>
      </c>
      <c r="D25" s="90">
        <f t="shared" ref="D25:N25" si="0">SUBTOTAL(3,D6:D24)</f>
        <v>1</v>
      </c>
      <c r="E25" s="90">
        <f t="shared" si="0"/>
        <v>4</v>
      </c>
      <c r="F25" s="90">
        <f t="shared" si="0"/>
        <v>0</v>
      </c>
      <c r="G25" s="90">
        <f t="shared" si="0"/>
        <v>0</v>
      </c>
      <c r="H25" s="90">
        <f t="shared" si="0"/>
        <v>0</v>
      </c>
      <c r="I25" s="90">
        <f t="shared" si="0"/>
        <v>0</v>
      </c>
      <c r="J25" s="90">
        <f t="shared" si="0"/>
        <v>2</v>
      </c>
      <c r="K25" s="90">
        <f t="shared" si="0"/>
        <v>7</v>
      </c>
      <c r="L25" s="90">
        <f t="shared" si="0"/>
        <v>0</v>
      </c>
      <c r="M25" s="90">
        <f t="shared" si="0"/>
        <v>0</v>
      </c>
      <c r="N25" s="90">
        <f t="shared" si="0"/>
        <v>0</v>
      </c>
      <c r="O25" s="126"/>
      <c r="P25" s="126"/>
      <c r="Q25" s="126"/>
    </row>
    <row r="26" spans="1:17">
      <c r="B26" s="102" t="s">
        <v>284</v>
      </c>
      <c r="C26" s="1"/>
      <c r="D26" s="1"/>
      <c r="E26" s="1"/>
      <c r="F26" s="1"/>
      <c r="G26" s="1"/>
      <c r="H26" s="91">
        <f>SUM(C25:H25)</f>
        <v>5</v>
      </c>
      <c r="I26" s="1"/>
      <c r="J26" s="1"/>
      <c r="K26" s="1"/>
      <c r="L26" s="1"/>
      <c r="M26" s="1"/>
      <c r="N26" s="91">
        <f>SUM(I25:N25)</f>
        <v>9</v>
      </c>
    </row>
    <row r="27" spans="1:17">
      <c r="B27" s="9" t="s">
        <v>283</v>
      </c>
      <c r="C27" s="5"/>
      <c r="N27" s="88">
        <f>N26+H26</f>
        <v>14</v>
      </c>
    </row>
    <row r="28" spans="1:17">
      <c r="B28" s="9"/>
      <c r="C28" s="5"/>
      <c r="N28" s="88"/>
    </row>
    <row r="29" spans="1:17">
      <c r="B29" s="6" t="s">
        <v>285</v>
      </c>
      <c r="O29" s="146" t="s">
        <v>552</v>
      </c>
      <c r="P29" s="146" t="s">
        <v>553</v>
      </c>
      <c r="Q29" s="146" t="s">
        <v>554</v>
      </c>
    </row>
    <row r="30" spans="1:17">
      <c r="B30" s="92" t="s">
        <v>276</v>
      </c>
      <c r="C30" s="93">
        <f>COUNTIF($C$6:$C$24,"O")</f>
        <v>0</v>
      </c>
      <c r="D30" s="93">
        <f t="shared" ref="D30:N30" si="1">COUNTIF(D6:D24,"O")</f>
        <v>0</v>
      </c>
      <c r="E30" s="93">
        <f t="shared" si="1"/>
        <v>0</v>
      </c>
      <c r="F30" s="93">
        <f t="shared" si="1"/>
        <v>0</v>
      </c>
      <c r="G30" s="93">
        <f t="shared" si="1"/>
        <v>0</v>
      </c>
      <c r="H30" s="93">
        <f t="shared" si="1"/>
        <v>0</v>
      </c>
      <c r="I30" s="93">
        <f t="shared" si="1"/>
        <v>0</v>
      </c>
      <c r="J30" s="93">
        <f t="shared" si="1"/>
        <v>0</v>
      </c>
      <c r="K30" s="93">
        <f t="shared" si="1"/>
        <v>1</v>
      </c>
      <c r="L30" s="93">
        <f t="shared" si="1"/>
        <v>0</v>
      </c>
      <c r="M30" s="93">
        <f t="shared" si="1"/>
        <v>0</v>
      </c>
      <c r="N30" s="93">
        <f t="shared" si="1"/>
        <v>0</v>
      </c>
      <c r="O30">
        <f t="shared" ref="O30:O35" si="2">SUM(C30:H30)</f>
        <v>0</v>
      </c>
      <c r="P30">
        <f t="shared" ref="P30:P35" si="3">SUM(I30:N30)</f>
        <v>1</v>
      </c>
      <c r="Q30">
        <f t="shared" ref="Q30:Q35" si="4">SUM(C30:N30)</f>
        <v>1</v>
      </c>
    </row>
    <row r="31" spans="1:17">
      <c r="B31" s="94" t="s">
        <v>448</v>
      </c>
      <c r="C31" s="95">
        <f t="shared" ref="C31:N31" si="5">COUNTIF(C$6:C$24,"B")</f>
        <v>0</v>
      </c>
      <c r="D31" s="95">
        <f t="shared" si="5"/>
        <v>0</v>
      </c>
      <c r="E31" s="95">
        <f t="shared" si="5"/>
        <v>0</v>
      </c>
      <c r="F31" s="95">
        <f t="shared" si="5"/>
        <v>0</v>
      </c>
      <c r="G31" s="95">
        <f t="shared" si="5"/>
        <v>0</v>
      </c>
      <c r="H31" s="95">
        <f t="shared" si="5"/>
        <v>0</v>
      </c>
      <c r="I31" s="95">
        <f t="shared" si="5"/>
        <v>0</v>
      </c>
      <c r="J31" s="95">
        <f t="shared" si="5"/>
        <v>0</v>
      </c>
      <c r="K31" s="95">
        <f t="shared" si="5"/>
        <v>0</v>
      </c>
      <c r="L31" s="95">
        <f t="shared" si="5"/>
        <v>0</v>
      </c>
      <c r="M31" s="95">
        <f t="shared" si="5"/>
        <v>0</v>
      </c>
      <c r="N31" s="95">
        <f t="shared" si="5"/>
        <v>0</v>
      </c>
      <c r="O31">
        <f t="shared" si="2"/>
        <v>0</v>
      </c>
      <c r="P31">
        <f t="shared" si="3"/>
        <v>0</v>
      </c>
      <c r="Q31">
        <f t="shared" si="4"/>
        <v>0</v>
      </c>
    </row>
    <row r="32" spans="1:17">
      <c r="B32" s="94" t="s">
        <v>277</v>
      </c>
      <c r="C32" s="95">
        <f t="shared" ref="C32:N32" si="6">COUNTIF(C6:C24,"P")</f>
        <v>0</v>
      </c>
      <c r="D32" s="95">
        <f t="shared" si="6"/>
        <v>1</v>
      </c>
      <c r="E32" s="95">
        <f t="shared" si="6"/>
        <v>4</v>
      </c>
      <c r="F32" s="95">
        <f t="shared" si="6"/>
        <v>0</v>
      </c>
      <c r="G32" s="95">
        <f t="shared" si="6"/>
        <v>0</v>
      </c>
      <c r="H32" s="95">
        <f t="shared" si="6"/>
        <v>0</v>
      </c>
      <c r="I32" s="95">
        <f t="shared" si="6"/>
        <v>0</v>
      </c>
      <c r="J32" s="95">
        <f t="shared" si="6"/>
        <v>2</v>
      </c>
      <c r="K32" s="95">
        <f t="shared" si="6"/>
        <v>4</v>
      </c>
      <c r="L32" s="95">
        <f t="shared" si="6"/>
        <v>0</v>
      </c>
      <c r="M32" s="95">
        <f t="shared" si="6"/>
        <v>0</v>
      </c>
      <c r="N32" s="95">
        <f t="shared" si="6"/>
        <v>0</v>
      </c>
      <c r="O32">
        <f t="shared" si="2"/>
        <v>5</v>
      </c>
      <c r="P32">
        <f t="shared" si="3"/>
        <v>6</v>
      </c>
      <c r="Q32">
        <f t="shared" si="4"/>
        <v>11</v>
      </c>
    </row>
    <row r="33" spans="2:17">
      <c r="B33" s="94" t="s">
        <v>278</v>
      </c>
      <c r="C33" s="95">
        <f t="shared" ref="C33:N33" si="7">COUNTIF(C6:C24,"$")</f>
        <v>0</v>
      </c>
      <c r="D33" s="95">
        <f t="shared" si="7"/>
        <v>0</v>
      </c>
      <c r="E33" s="95">
        <f t="shared" si="7"/>
        <v>0</v>
      </c>
      <c r="F33" s="95">
        <f t="shared" si="7"/>
        <v>0</v>
      </c>
      <c r="G33" s="95">
        <f t="shared" si="7"/>
        <v>0</v>
      </c>
      <c r="H33" s="95">
        <f t="shared" si="7"/>
        <v>0</v>
      </c>
      <c r="I33" s="95">
        <f t="shared" si="7"/>
        <v>0</v>
      </c>
      <c r="J33" s="95">
        <f t="shared" si="7"/>
        <v>0</v>
      </c>
      <c r="K33" s="95">
        <f t="shared" si="7"/>
        <v>0</v>
      </c>
      <c r="L33" s="95">
        <f t="shared" si="7"/>
        <v>0</v>
      </c>
      <c r="M33" s="95">
        <f t="shared" si="7"/>
        <v>0</v>
      </c>
      <c r="N33" s="95">
        <f t="shared" si="7"/>
        <v>0</v>
      </c>
      <c r="O33">
        <f t="shared" si="2"/>
        <v>0</v>
      </c>
      <c r="P33">
        <f t="shared" si="3"/>
        <v>0</v>
      </c>
      <c r="Q33">
        <f t="shared" si="4"/>
        <v>0</v>
      </c>
    </row>
    <row r="34" spans="2:17">
      <c r="B34" s="94" t="s">
        <v>279</v>
      </c>
      <c r="C34" s="95">
        <f t="shared" ref="C34:N34" si="8">COUNTIF(C6:C24,"I")</f>
        <v>0</v>
      </c>
      <c r="D34" s="95">
        <f t="shared" si="8"/>
        <v>0</v>
      </c>
      <c r="E34" s="95">
        <f t="shared" si="8"/>
        <v>0</v>
      </c>
      <c r="F34" s="95">
        <f t="shared" si="8"/>
        <v>0</v>
      </c>
      <c r="G34" s="95">
        <f t="shared" si="8"/>
        <v>0</v>
      </c>
      <c r="H34" s="95">
        <f t="shared" si="8"/>
        <v>0</v>
      </c>
      <c r="I34" s="95">
        <f t="shared" si="8"/>
        <v>0</v>
      </c>
      <c r="J34" s="95">
        <f t="shared" si="8"/>
        <v>0</v>
      </c>
      <c r="K34" s="95">
        <f t="shared" si="8"/>
        <v>2</v>
      </c>
      <c r="L34" s="95">
        <f t="shared" si="8"/>
        <v>0</v>
      </c>
      <c r="M34" s="95">
        <f t="shared" si="8"/>
        <v>0</v>
      </c>
      <c r="N34" s="95">
        <f t="shared" si="8"/>
        <v>0</v>
      </c>
      <c r="O34">
        <f t="shared" si="2"/>
        <v>0</v>
      </c>
      <c r="P34">
        <f t="shared" si="3"/>
        <v>2</v>
      </c>
      <c r="Q34">
        <f t="shared" si="4"/>
        <v>2</v>
      </c>
    </row>
    <row r="35" spans="2:17" ht="15" thickBot="1">
      <c r="B35" s="94" t="s">
        <v>280</v>
      </c>
      <c r="C35" s="95">
        <f t="shared" ref="C35:N35" si="9">COUNTIF(C6:C24,"M")</f>
        <v>0</v>
      </c>
      <c r="D35" s="95">
        <f t="shared" si="9"/>
        <v>0</v>
      </c>
      <c r="E35" s="95">
        <f t="shared" si="9"/>
        <v>0</v>
      </c>
      <c r="F35" s="95">
        <f t="shared" si="9"/>
        <v>0</v>
      </c>
      <c r="G35" s="95">
        <f t="shared" si="9"/>
        <v>0</v>
      </c>
      <c r="H35" s="95">
        <f t="shared" si="9"/>
        <v>0</v>
      </c>
      <c r="I35" s="95">
        <f t="shared" si="9"/>
        <v>0</v>
      </c>
      <c r="J35" s="95">
        <f t="shared" si="9"/>
        <v>0</v>
      </c>
      <c r="K35" s="95">
        <f t="shared" si="9"/>
        <v>0</v>
      </c>
      <c r="L35" s="95">
        <f t="shared" si="9"/>
        <v>0</v>
      </c>
      <c r="M35" s="95">
        <f t="shared" si="9"/>
        <v>0</v>
      </c>
      <c r="N35" s="95">
        <f t="shared" si="9"/>
        <v>0</v>
      </c>
      <c r="O35">
        <f t="shared" si="2"/>
        <v>0</v>
      </c>
      <c r="P35">
        <f t="shared" si="3"/>
        <v>0</v>
      </c>
      <c r="Q35">
        <f t="shared" si="4"/>
        <v>0</v>
      </c>
    </row>
    <row r="36" spans="2:17" ht="15" thickTop="1">
      <c r="B36" s="96" t="s">
        <v>282</v>
      </c>
      <c r="C36" s="97">
        <f>SUM(C30:C35)</f>
        <v>0</v>
      </c>
      <c r="D36" s="97">
        <f t="shared" ref="D36:P36" si="10">SUM(D30:D35)</f>
        <v>1</v>
      </c>
      <c r="E36" s="97">
        <f t="shared" si="10"/>
        <v>4</v>
      </c>
      <c r="F36" s="97">
        <f t="shared" si="10"/>
        <v>0</v>
      </c>
      <c r="G36" s="97">
        <f t="shared" si="10"/>
        <v>0</v>
      </c>
      <c r="H36" s="97">
        <f t="shared" si="10"/>
        <v>0</v>
      </c>
      <c r="I36" s="97">
        <f t="shared" si="10"/>
        <v>0</v>
      </c>
      <c r="J36" s="97">
        <f t="shared" si="10"/>
        <v>2</v>
      </c>
      <c r="K36" s="97">
        <f t="shared" si="10"/>
        <v>7</v>
      </c>
      <c r="L36" s="97">
        <f t="shared" si="10"/>
        <v>0</v>
      </c>
      <c r="M36" s="97">
        <f t="shared" si="10"/>
        <v>0</v>
      </c>
      <c r="N36" s="97">
        <f t="shared" si="10"/>
        <v>0</v>
      </c>
      <c r="O36" s="97">
        <f t="shared" si="10"/>
        <v>5</v>
      </c>
      <c r="P36" s="97">
        <f t="shared" si="10"/>
        <v>9</v>
      </c>
      <c r="Q36" s="97">
        <f>SUM(Q30:Q35)</f>
        <v>14</v>
      </c>
    </row>
    <row r="37" spans="2:17">
      <c r="C37" s="86"/>
      <c r="N37">
        <f>SUM(C36:N36)</f>
        <v>14</v>
      </c>
    </row>
    <row r="39" spans="2:17">
      <c r="B39" s="98" t="s">
        <v>281</v>
      </c>
      <c r="C39" s="99">
        <f>IF(C36=C25,1,"ERROR")</f>
        <v>1</v>
      </c>
      <c r="D39" s="99">
        <f>IF(D36=D25,1,"ERROR")</f>
        <v>1</v>
      </c>
      <c r="E39" s="99">
        <f t="shared" ref="E39:N39" si="11">IF(E36=E25,1,"ERROR")</f>
        <v>1</v>
      </c>
      <c r="F39" s="99">
        <f t="shared" si="11"/>
        <v>1</v>
      </c>
      <c r="G39" s="99">
        <f t="shared" si="11"/>
        <v>1</v>
      </c>
      <c r="H39" s="99">
        <f t="shared" si="11"/>
        <v>1</v>
      </c>
      <c r="I39" s="99">
        <f t="shared" si="11"/>
        <v>1</v>
      </c>
      <c r="J39" s="99">
        <f t="shared" si="11"/>
        <v>1</v>
      </c>
      <c r="K39" s="99">
        <f t="shared" si="11"/>
        <v>1</v>
      </c>
      <c r="L39" s="99">
        <f t="shared" si="11"/>
        <v>1</v>
      </c>
      <c r="M39" s="99">
        <f t="shared" si="11"/>
        <v>1</v>
      </c>
      <c r="N39" s="99">
        <f t="shared" si="11"/>
        <v>1</v>
      </c>
    </row>
    <row r="42" spans="2:17">
      <c r="B42" s="92" t="s">
        <v>28</v>
      </c>
      <c r="C42" s="93">
        <f>COUNTIF($A$6:$A$24,"b")</f>
        <v>4</v>
      </c>
      <c r="D42" s="153">
        <f>C42/$C$47</f>
        <v>0.2857142857142857</v>
      </c>
    </row>
    <row r="43" spans="2:17">
      <c r="B43" s="94" t="s">
        <v>29</v>
      </c>
      <c r="C43" s="95">
        <f>COUNTIF($A$6:$A$24,"e")</f>
        <v>4</v>
      </c>
      <c r="D43" s="153">
        <f>C43/$C$47</f>
        <v>0.2857142857142857</v>
      </c>
    </row>
    <row r="44" spans="2:17">
      <c r="B44" s="94" t="s">
        <v>30</v>
      </c>
      <c r="C44" s="95">
        <f>COUNTIF($A$6:$A$24,"s")</f>
        <v>3</v>
      </c>
      <c r="D44" s="153">
        <f>C44/$C$47</f>
        <v>0.21428571428571427</v>
      </c>
    </row>
    <row r="45" spans="2:17">
      <c r="B45" s="94" t="s">
        <v>31</v>
      </c>
      <c r="C45" s="95">
        <f>COUNTIF($A$6:$A$24,"p")</f>
        <v>2</v>
      </c>
      <c r="D45" s="153">
        <f>C45/$C$47</f>
        <v>0.14285714285714285</v>
      </c>
    </row>
    <row r="46" spans="2:17">
      <c r="B46" s="94" t="s">
        <v>390</v>
      </c>
      <c r="C46" s="95">
        <f>COUNTIF($A$6:$A$24,"eng")</f>
        <v>1</v>
      </c>
      <c r="D46" s="153">
        <f>C46/$C$47</f>
        <v>7.1428571428571425E-2</v>
      </c>
    </row>
    <row r="47" spans="2:17">
      <c r="C47" s="5">
        <f>SUM(C42:C46)</f>
        <v>14</v>
      </c>
      <c r="D47" s="5">
        <f>SUM(D42:D46)</f>
        <v>1</v>
      </c>
    </row>
    <row r="50" spans="1:16" s="104" customFormat="1">
      <c r="A50" s="101"/>
      <c r="B50" s="28"/>
      <c r="C50" s="301" t="s">
        <v>9</v>
      </c>
      <c r="D50" s="302"/>
      <c r="E50" s="302"/>
      <c r="F50" s="302"/>
      <c r="G50" s="302"/>
      <c r="H50" s="303"/>
      <c r="I50" s="301" t="s">
        <v>8</v>
      </c>
      <c r="J50" s="302"/>
      <c r="K50" s="302"/>
      <c r="L50" s="302"/>
      <c r="M50" s="302"/>
      <c r="N50" s="304"/>
    </row>
    <row r="51" spans="1:16" s="104" customFormat="1">
      <c r="A51" s="101"/>
      <c r="B51" s="29"/>
      <c r="C51" s="83" t="s">
        <v>13</v>
      </c>
      <c r="D51" s="23"/>
      <c r="E51" s="23"/>
      <c r="F51" s="23"/>
      <c r="G51" s="23"/>
      <c r="H51" s="24" t="s">
        <v>12</v>
      </c>
      <c r="I51" s="22" t="s">
        <v>13</v>
      </c>
      <c r="J51" s="23"/>
      <c r="K51" s="23"/>
      <c r="L51" s="23"/>
      <c r="M51" s="23"/>
      <c r="N51" s="24" t="s">
        <v>12</v>
      </c>
    </row>
    <row r="52" spans="1:16" s="104" customFormat="1">
      <c r="A52" s="101"/>
      <c r="B52" s="67" t="s">
        <v>15</v>
      </c>
      <c r="C52" s="309" t="s">
        <v>2</v>
      </c>
      <c r="D52" s="310"/>
      <c r="E52" s="310" t="s">
        <v>1</v>
      </c>
      <c r="F52" s="310"/>
      <c r="G52" s="310" t="s">
        <v>0</v>
      </c>
      <c r="H52" s="311"/>
      <c r="I52" s="309" t="s">
        <v>2</v>
      </c>
      <c r="J52" s="310"/>
      <c r="K52" s="310" t="s">
        <v>1</v>
      </c>
      <c r="L52" s="310"/>
      <c r="M52" s="310" t="s">
        <v>0</v>
      </c>
      <c r="N52" s="311"/>
    </row>
    <row r="53" spans="1:16" s="104" customFormat="1">
      <c r="A53" s="101"/>
      <c r="B53" s="168" t="s">
        <v>213</v>
      </c>
      <c r="C53" s="84" t="s">
        <v>7</v>
      </c>
      <c r="D53" s="53" t="s">
        <v>6</v>
      </c>
      <c r="E53" s="53" t="s">
        <v>4</v>
      </c>
      <c r="F53" s="53" t="s">
        <v>5</v>
      </c>
      <c r="G53" s="53"/>
      <c r="H53" s="54" t="s">
        <v>3</v>
      </c>
      <c r="I53" s="52" t="s">
        <v>7</v>
      </c>
      <c r="J53" s="53" t="s">
        <v>6</v>
      </c>
      <c r="K53" s="53" t="s">
        <v>4</v>
      </c>
      <c r="L53" s="53" t="s">
        <v>5</v>
      </c>
      <c r="M53" s="53"/>
      <c r="N53" s="54" t="s">
        <v>3</v>
      </c>
    </row>
    <row r="54" spans="1:16" s="104" customFormat="1">
      <c r="A54" s="101"/>
      <c r="B54" s="92" t="s">
        <v>28</v>
      </c>
      <c r="C54" s="171">
        <f t="shared" ref="C54:N54" si="12">SUBTOTAL(3,C7:C10)</f>
        <v>0</v>
      </c>
      <c r="D54" s="93">
        <f t="shared" si="12"/>
        <v>1</v>
      </c>
      <c r="E54" s="93">
        <f t="shared" si="12"/>
        <v>0</v>
      </c>
      <c r="F54" s="93">
        <f t="shared" si="12"/>
        <v>0</v>
      </c>
      <c r="G54" s="93">
        <f t="shared" si="12"/>
        <v>0</v>
      </c>
      <c r="H54" s="172">
        <f t="shared" si="12"/>
        <v>0</v>
      </c>
      <c r="I54" s="171">
        <f t="shared" si="12"/>
        <v>0</v>
      </c>
      <c r="J54" s="93">
        <f t="shared" si="12"/>
        <v>2</v>
      </c>
      <c r="K54" s="93">
        <f t="shared" si="12"/>
        <v>1</v>
      </c>
      <c r="L54" s="93">
        <f t="shared" si="12"/>
        <v>0</v>
      </c>
      <c r="M54" s="93">
        <f t="shared" si="12"/>
        <v>0</v>
      </c>
      <c r="N54" s="172">
        <f t="shared" si="12"/>
        <v>0</v>
      </c>
      <c r="O54" s="93">
        <f>COUNTIF($A$6:$A$157,"b")</f>
        <v>4</v>
      </c>
      <c r="P54" s="170">
        <f>O54/O64</f>
        <v>0.2857142857142857</v>
      </c>
    </row>
    <row r="55" spans="1:16" s="104" customFormat="1">
      <c r="A55" s="101"/>
      <c r="B55" s="94"/>
      <c r="C55" s="173"/>
      <c r="D55" s="95"/>
      <c r="E55" s="95"/>
      <c r="F55" s="95"/>
      <c r="G55" s="95"/>
      <c r="H55" s="176">
        <f>(SUM(C54:H54))/O64</f>
        <v>7.1428571428571425E-2</v>
      </c>
      <c r="I55" s="173"/>
      <c r="J55" s="95"/>
      <c r="K55" s="95"/>
      <c r="L55" s="95"/>
      <c r="M55" s="95"/>
      <c r="N55" s="176">
        <f>(SUM(I54:N54))/O64</f>
        <v>0.21428571428571427</v>
      </c>
      <c r="O55" s="95"/>
      <c r="P55" s="170"/>
    </row>
    <row r="56" spans="1:16" s="104" customFormat="1">
      <c r="A56" s="101"/>
      <c r="B56" s="94" t="s">
        <v>29</v>
      </c>
      <c r="C56" s="173">
        <f>SUBTOTAL(3,C12:C15)</f>
        <v>0</v>
      </c>
      <c r="D56" s="95">
        <f t="shared" ref="D56:N56" si="13">SUBTOTAL(3,D12:D15)</f>
        <v>0</v>
      </c>
      <c r="E56" s="95">
        <f t="shared" si="13"/>
        <v>3</v>
      </c>
      <c r="F56" s="95">
        <f t="shared" si="13"/>
        <v>0</v>
      </c>
      <c r="G56" s="95">
        <f t="shared" si="13"/>
        <v>0</v>
      </c>
      <c r="H56" s="174">
        <f t="shared" si="13"/>
        <v>0</v>
      </c>
      <c r="I56" s="173">
        <f t="shared" si="13"/>
        <v>0</v>
      </c>
      <c r="J56" s="95">
        <f t="shared" si="13"/>
        <v>0</v>
      </c>
      <c r="K56" s="95">
        <f t="shared" si="13"/>
        <v>1</v>
      </c>
      <c r="L56" s="95">
        <f t="shared" si="13"/>
        <v>0</v>
      </c>
      <c r="M56" s="95">
        <f t="shared" si="13"/>
        <v>0</v>
      </c>
      <c r="N56" s="174">
        <f t="shared" si="13"/>
        <v>0</v>
      </c>
      <c r="O56" s="95">
        <f>COUNTIF($A$6:$A$157,"e")</f>
        <v>4</v>
      </c>
      <c r="P56" s="170">
        <f>O56/O64</f>
        <v>0.2857142857142857</v>
      </c>
    </row>
    <row r="57" spans="1:16" s="104" customFormat="1">
      <c r="A57" s="101"/>
      <c r="B57" s="94"/>
      <c r="C57" s="173"/>
      <c r="D57" s="95"/>
      <c r="E57" s="95"/>
      <c r="F57" s="95"/>
      <c r="G57" s="95"/>
      <c r="H57" s="176">
        <f>(SUM(C56:H56))/O64</f>
        <v>0.21428571428571427</v>
      </c>
      <c r="I57" s="173"/>
      <c r="J57" s="95"/>
      <c r="K57" s="95"/>
      <c r="L57" s="95"/>
      <c r="M57" s="95"/>
      <c r="N57" s="176">
        <f>(SUM(I56:N56))/O64</f>
        <v>7.1428571428571425E-2</v>
      </c>
      <c r="O57" s="95"/>
      <c r="P57" s="170"/>
    </row>
    <row r="58" spans="1:16" s="104" customFormat="1">
      <c r="A58" s="101"/>
      <c r="B58" s="94" t="s">
        <v>30</v>
      </c>
      <c r="C58" s="173">
        <f t="shared" ref="C58:N58" si="14">SUBTOTAL(3,C17:C19)</f>
        <v>0</v>
      </c>
      <c r="D58" s="95">
        <f t="shared" si="14"/>
        <v>0</v>
      </c>
      <c r="E58" s="95">
        <f t="shared" si="14"/>
        <v>1</v>
      </c>
      <c r="F58" s="95">
        <f t="shared" si="14"/>
        <v>0</v>
      </c>
      <c r="G58" s="95">
        <f t="shared" si="14"/>
        <v>0</v>
      </c>
      <c r="H58" s="174">
        <f t="shared" si="14"/>
        <v>0</v>
      </c>
      <c r="I58" s="173">
        <f t="shared" si="14"/>
        <v>0</v>
      </c>
      <c r="J58" s="95">
        <f t="shared" si="14"/>
        <v>0</v>
      </c>
      <c r="K58" s="95">
        <f t="shared" si="14"/>
        <v>2</v>
      </c>
      <c r="L58" s="95">
        <f t="shared" si="14"/>
        <v>0</v>
      </c>
      <c r="M58" s="95">
        <f t="shared" si="14"/>
        <v>0</v>
      </c>
      <c r="N58" s="174">
        <f t="shared" si="14"/>
        <v>0</v>
      </c>
      <c r="O58" s="95">
        <f>COUNTIF($A$6:$A$157,"s")</f>
        <v>3</v>
      </c>
      <c r="P58" s="170">
        <f>O58/O64</f>
        <v>0.21428571428571427</v>
      </c>
    </row>
    <row r="59" spans="1:16" s="104" customFormat="1">
      <c r="A59" s="101"/>
      <c r="B59" s="94"/>
      <c r="C59" s="173"/>
      <c r="D59" s="95"/>
      <c r="E59" s="95"/>
      <c r="F59" s="95"/>
      <c r="G59" s="95"/>
      <c r="H59" s="176">
        <f>(SUM(C58:H58))/O64</f>
        <v>7.1428571428571425E-2</v>
      </c>
      <c r="I59" s="173"/>
      <c r="J59" s="95"/>
      <c r="K59" s="95"/>
      <c r="L59" s="95"/>
      <c r="M59" s="95"/>
      <c r="N59" s="176">
        <f>(SUM(I58:N58))/O64</f>
        <v>0.14285714285714285</v>
      </c>
      <c r="O59" s="95"/>
      <c r="P59" s="170"/>
    </row>
    <row r="60" spans="1:16" s="104" customFormat="1">
      <c r="A60" s="101"/>
      <c r="B60" s="94" t="s">
        <v>31</v>
      </c>
      <c r="C60" s="173">
        <f t="shared" ref="C60:N60" si="15">SUBTOTAL(3,C21:C22)</f>
        <v>0</v>
      </c>
      <c r="D60" s="95">
        <f t="shared" si="15"/>
        <v>0</v>
      </c>
      <c r="E60" s="95">
        <f t="shared" si="15"/>
        <v>0</v>
      </c>
      <c r="F60" s="95">
        <f t="shared" si="15"/>
        <v>0</v>
      </c>
      <c r="G60" s="95">
        <f t="shared" si="15"/>
        <v>0</v>
      </c>
      <c r="H60" s="174">
        <f t="shared" si="15"/>
        <v>0</v>
      </c>
      <c r="I60" s="173">
        <f t="shared" si="15"/>
        <v>0</v>
      </c>
      <c r="J60" s="95">
        <f t="shared" si="15"/>
        <v>0</v>
      </c>
      <c r="K60" s="95">
        <f t="shared" si="15"/>
        <v>2</v>
      </c>
      <c r="L60" s="95">
        <f t="shared" si="15"/>
        <v>0</v>
      </c>
      <c r="M60" s="95">
        <f t="shared" si="15"/>
        <v>0</v>
      </c>
      <c r="N60" s="174">
        <f t="shared" si="15"/>
        <v>0</v>
      </c>
      <c r="O60" s="95">
        <f>COUNTIF($A$6:$A$157,"p")</f>
        <v>2</v>
      </c>
      <c r="P60" s="170">
        <f>O60/O64</f>
        <v>0.14285714285714285</v>
      </c>
    </row>
    <row r="61" spans="1:16" s="104" customFormat="1">
      <c r="A61" s="101"/>
      <c r="B61" s="94"/>
      <c r="C61" s="173"/>
      <c r="D61" s="95"/>
      <c r="E61" s="95"/>
      <c r="F61" s="95"/>
      <c r="G61" s="95"/>
      <c r="H61" s="176">
        <f>(SUM(C60:H60))/O64</f>
        <v>0</v>
      </c>
      <c r="I61" s="173"/>
      <c r="J61" s="95"/>
      <c r="K61" s="95"/>
      <c r="L61" s="95"/>
      <c r="M61" s="95"/>
      <c r="N61" s="176">
        <f>(SUM(I60:N60))/O64</f>
        <v>0.14285714285714285</v>
      </c>
      <c r="O61" s="95"/>
      <c r="P61" s="170"/>
    </row>
    <row r="62" spans="1:16" s="104" customFormat="1">
      <c r="A62" s="101"/>
      <c r="B62" s="94" t="s">
        <v>390</v>
      </c>
      <c r="C62" s="173">
        <f t="shared" ref="C62:N62" si="16">SUBTOTAL(3,C23:C24)</f>
        <v>0</v>
      </c>
      <c r="D62" s="95">
        <f t="shared" si="16"/>
        <v>0</v>
      </c>
      <c r="E62" s="95">
        <f t="shared" si="16"/>
        <v>0</v>
      </c>
      <c r="F62" s="95">
        <f t="shared" si="16"/>
        <v>0</v>
      </c>
      <c r="G62" s="95">
        <f t="shared" si="16"/>
        <v>0</v>
      </c>
      <c r="H62" s="174">
        <f t="shared" si="16"/>
        <v>0</v>
      </c>
      <c r="I62" s="173">
        <f t="shared" si="16"/>
        <v>0</v>
      </c>
      <c r="J62" s="95">
        <f t="shared" si="16"/>
        <v>0</v>
      </c>
      <c r="K62" s="95">
        <f t="shared" si="16"/>
        <v>1</v>
      </c>
      <c r="L62" s="95">
        <f t="shared" si="16"/>
        <v>0</v>
      </c>
      <c r="M62" s="95">
        <f t="shared" si="16"/>
        <v>0</v>
      </c>
      <c r="N62" s="174">
        <f t="shared" si="16"/>
        <v>0</v>
      </c>
      <c r="O62" s="95">
        <f>COUNTIF($A$6:$A$157,"eng")</f>
        <v>1</v>
      </c>
      <c r="P62" s="170">
        <f>O62/O64</f>
        <v>7.1428571428571425E-2</v>
      </c>
    </row>
    <row r="63" spans="1:16" s="104" customFormat="1">
      <c r="A63" s="101"/>
      <c r="B63" s="148"/>
      <c r="C63" s="175"/>
      <c r="D63" s="149"/>
      <c r="E63" s="149"/>
      <c r="F63" s="149"/>
      <c r="G63" s="149"/>
      <c r="H63" s="177">
        <f>(SUM(C62:H62))/O64</f>
        <v>0</v>
      </c>
      <c r="I63" s="175"/>
      <c r="J63" s="149"/>
      <c r="K63" s="149"/>
      <c r="L63" s="149"/>
      <c r="M63" s="149"/>
      <c r="N63" s="177">
        <f>(SUM(I62:N62))/O64</f>
        <v>7.1428571428571425E-2</v>
      </c>
      <c r="O63" s="149"/>
      <c r="P63" s="170"/>
    </row>
    <row r="64" spans="1:16" s="104" customFormat="1">
      <c r="A64" s="101"/>
      <c r="B64"/>
      <c r="C64" s="82">
        <f>SUM(C54,C56,C58,C60,C62)</f>
        <v>0</v>
      </c>
      <c r="D64" s="82">
        <f>SUM(D54,D56,D58,D60,D62)</f>
        <v>1</v>
      </c>
      <c r="E64" s="82">
        <f>SUM(E54,E56,E58,E60,E62)</f>
        <v>4</v>
      </c>
      <c r="F64" s="82">
        <f>SUM(F54,F56,F58,F60,F62)</f>
        <v>0</v>
      </c>
      <c r="G64" s="82"/>
      <c r="H64" s="82">
        <f>SUM(H54,H56,H58,H60,H62)</f>
        <v>0</v>
      </c>
      <c r="I64" s="82">
        <f>SUM(I54,I56,I58,I60,I62)</f>
        <v>0</v>
      </c>
      <c r="J64" s="82">
        <f>SUM(J54,J56,J58,J60,J62)</f>
        <v>2</v>
      </c>
      <c r="K64" s="82">
        <f>SUM(K54,K56,K58,K60,K62)</f>
        <v>7</v>
      </c>
      <c r="L64" s="82">
        <f>SUM(L54,L56,L58,L60,L62)</f>
        <v>0</v>
      </c>
      <c r="M64" s="82"/>
      <c r="N64" s="82">
        <f>SUM(N54,N56,N58,N60,N62)</f>
        <v>0</v>
      </c>
      <c r="O64" s="5">
        <f>SUM(O54:O62)</f>
        <v>14</v>
      </c>
      <c r="P64" s="153">
        <f>SUM(P54:P63)</f>
        <v>1</v>
      </c>
    </row>
    <row r="65" spans="1:14" s="104" customFormat="1">
      <c r="A65" s="101"/>
      <c r="B65"/>
      <c r="C65" s="82"/>
      <c r="D65"/>
      <c r="E65"/>
      <c r="F65"/>
      <c r="G65"/>
      <c r="H65">
        <f>SUM(C64:H64)</f>
        <v>5</v>
      </c>
      <c r="I65"/>
      <c r="J65"/>
      <c r="K65"/>
      <c r="L65"/>
      <c r="M65"/>
      <c r="N65">
        <f>SUM(I64:N64)</f>
        <v>9</v>
      </c>
    </row>
  </sheetData>
  <mergeCells count="16">
    <mergeCell ref="C2:H2"/>
    <mergeCell ref="I2:N2"/>
    <mergeCell ref="C4:D4"/>
    <mergeCell ref="E4:F4"/>
    <mergeCell ref="G4:H4"/>
    <mergeCell ref="I4:J4"/>
    <mergeCell ref="K4:L4"/>
    <mergeCell ref="M4:N4"/>
    <mergeCell ref="C50:H50"/>
    <mergeCell ref="I50:N50"/>
    <mergeCell ref="C52:D52"/>
    <mergeCell ref="E52:F52"/>
    <mergeCell ref="G52:H52"/>
    <mergeCell ref="I52:J52"/>
    <mergeCell ref="K52:L52"/>
    <mergeCell ref="M52:N52"/>
  </mergeCells>
  <pageMargins left="0.7" right="0.7" top="0.75" bottom="0.75" header="0.3" footer="0.3"/>
  <legacyDrawing r:id="rId1"/>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rgb="FF00B050"/>
  </sheetPr>
  <dimension ref="A1:Q88"/>
  <sheetViews>
    <sheetView workbookViewId="0">
      <pane xSplit="2" ySplit="5" topLeftCell="C6" activePane="bottomRight" state="frozen"/>
      <selection activeCell="B1" sqref="B1"/>
      <selection pane="topRight" activeCell="C1" sqref="C1"/>
      <selection pane="bottomLeft" activeCell="B6" sqref="B6"/>
      <selection pane="bottomRight" activeCell="O26" sqref="O26"/>
    </sheetView>
  </sheetViews>
  <sheetFormatPr baseColWidth="10" defaultColWidth="8.83203125" defaultRowHeight="14" x14ac:dyDescent="0"/>
  <cols>
    <col min="1" max="1" width="2.33203125" style="101" bestFit="1" customWidth="1"/>
    <col min="2" max="2" width="52.6640625" customWidth="1"/>
    <col min="3" max="3" width="10.33203125" style="82" customWidth="1"/>
    <col min="4" max="4" width="9.1640625" customWidth="1"/>
    <col min="7" max="7" width="6.1640625" customWidth="1"/>
    <col min="9" max="9" width="10.1640625" customWidth="1"/>
    <col min="10" max="10" width="8.83203125" customWidth="1"/>
    <col min="11" max="11" width="7.6640625" customWidth="1"/>
    <col min="13" max="13" width="5.33203125" customWidth="1"/>
    <col min="14" max="14" width="7.6640625" customWidth="1"/>
    <col min="15" max="15" width="41.33203125" style="104" bestFit="1" customWidth="1"/>
    <col min="16" max="16" width="38.5" style="104" customWidth="1"/>
    <col min="17" max="17" width="32.5" style="104" customWidth="1"/>
  </cols>
  <sheetData>
    <row r="1" spans="1:17">
      <c r="B1" s="51" t="s">
        <v>959</v>
      </c>
      <c r="C1" t="s">
        <v>960</v>
      </c>
    </row>
    <row r="2" spans="1:17" ht="17.5" customHeight="1">
      <c r="B2" s="28"/>
      <c r="C2" s="301" t="s">
        <v>9</v>
      </c>
      <c r="D2" s="302"/>
      <c r="E2" s="302"/>
      <c r="F2" s="302"/>
      <c r="G2" s="302"/>
      <c r="H2" s="303"/>
      <c r="I2" s="301" t="s">
        <v>8</v>
      </c>
      <c r="J2" s="302"/>
      <c r="K2" s="302"/>
      <c r="L2" s="302"/>
      <c r="M2" s="302"/>
      <c r="N2" s="304"/>
      <c r="O2" s="105"/>
      <c r="P2" s="106"/>
      <c r="Q2" s="107"/>
    </row>
    <row r="3" spans="1:17" hidden="1">
      <c r="B3" s="29"/>
      <c r="C3" s="83" t="s">
        <v>13</v>
      </c>
      <c r="D3" s="23"/>
      <c r="E3" s="23"/>
      <c r="F3" s="23"/>
      <c r="G3" s="23"/>
      <c r="H3" s="24" t="s">
        <v>12</v>
      </c>
      <c r="I3" s="22" t="s">
        <v>13</v>
      </c>
      <c r="J3" s="23"/>
      <c r="K3" s="23"/>
      <c r="L3" s="23"/>
      <c r="M3" s="23"/>
      <c r="N3" s="24" t="s">
        <v>12</v>
      </c>
      <c r="O3" s="108"/>
      <c r="P3" s="109"/>
      <c r="Q3" s="110"/>
    </row>
    <row r="4" spans="1:17" s="58" customFormat="1" ht="20.5" customHeight="1">
      <c r="A4" s="101"/>
      <c r="B4" s="67" t="s">
        <v>15</v>
      </c>
      <c r="C4" s="309" t="s">
        <v>2</v>
      </c>
      <c r="D4" s="310"/>
      <c r="E4" s="310" t="s">
        <v>1</v>
      </c>
      <c r="F4" s="310"/>
      <c r="G4" s="310" t="s">
        <v>0</v>
      </c>
      <c r="H4" s="311"/>
      <c r="I4" s="309" t="s">
        <v>2</v>
      </c>
      <c r="J4" s="310"/>
      <c r="K4" s="310" t="s">
        <v>1</v>
      </c>
      <c r="L4" s="310"/>
      <c r="M4" s="310" t="s">
        <v>0</v>
      </c>
      <c r="N4" s="311"/>
      <c r="O4" s="111"/>
      <c r="P4" s="112"/>
      <c r="Q4" s="113"/>
    </row>
    <row r="5" spans="1:17" s="58" customFormat="1" ht="24" customHeight="1">
      <c r="A5" s="101"/>
      <c r="B5" s="168" t="s">
        <v>213</v>
      </c>
      <c r="C5" s="84" t="s">
        <v>7</v>
      </c>
      <c r="D5" s="53" t="s">
        <v>6</v>
      </c>
      <c r="E5" s="53" t="s">
        <v>4</v>
      </c>
      <c r="F5" s="53" t="s">
        <v>5</v>
      </c>
      <c r="G5" s="53"/>
      <c r="H5" s="54" t="s">
        <v>3</v>
      </c>
      <c r="I5" s="52" t="s">
        <v>7</v>
      </c>
      <c r="J5" s="53" t="s">
        <v>6</v>
      </c>
      <c r="K5" s="53" t="s">
        <v>4</v>
      </c>
      <c r="L5" s="53" t="s">
        <v>5</v>
      </c>
      <c r="M5" s="53"/>
      <c r="N5" s="54" t="s">
        <v>3</v>
      </c>
      <c r="O5" s="114" t="s">
        <v>107</v>
      </c>
      <c r="P5" s="115" t="s">
        <v>34</v>
      </c>
      <c r="Q5" s="116" t="s">
        <v>106</v>
      </c>
    </row>
    <row r="6" spans="1:17">
      <c r="B6" s="151" t="s">
        <v>28</v>
      </c>
      <c r="C6" s="130"/>
      <c r="D6" s="71"/>
      <c r="E6" s="72"/>
      <c r="F6" s="71"/>
      <c r="G6" s="133"/>
      <c r="H6" s="134"/>
      <c r="I6" s="131"/>
      <c r="J6" s="128"/>
      <c r="K6" s="133"/>
      <c r="L6" s="132"/>
      <c r="M6" s="133"/>
      <c r="N6" s="134"/>
      <c r="O6" s="117"/>
      <c r="P6" s="118"/>
      <c r="Q6" s="119"/>
    </row>
    <row r="7" spans="1:17">
      <c r="A7" s="101" t="s">
        <v>977</v>
      </c>
      <c r="B7" s="68" t="s">
        <v>707</v>
      </c>
      <c r="C7" s="129"/>
      <c r="D7" s="73"/>
      <c r="E7" s="74"/>
      <c r="F7" s="73"/>
      <c r="G7" s="136"/>
      <c r="H7" s="137"/>
      <c r="I7" s="135" t="s">
        <v>133</v>
      </c>
      <c r="J7" s="128"/>
      <c r="K7" s="136"/>
      <c r="L7" s="128"/>
      <c r="M7" s="136"/>
      <c r="N7" s="137"/>
      <c r="O7" s="117" t="s">
        <v>714</v>
      </c>
      <c r="P7" s="118" t="s">
        <v>716</v>
      </c>
      <c r="Q7" s="119"/>
    </row>
    <row r="8" spans="1:17" ht="24">
      <c r="A8" s="101" t="s">
        <v>977</v>
      </c>
      <c r="B8" s="68" t="s">
        <v>708</v>
      </c>
      <c r="C8" s="138"/>
      <c r="D8" s="128"/>
      <c r="E8" s="74"/>
      <c r="F8" s="73"/>
      <c r="G8" s="136"/>
      <c r="H8" s="137"/>
      <c r="I8" s="135"/>
      <c r="J8" s="128" t="s">
        <v>25</v>
      </c>
      <c r="K8" s="136"/>
      <c r="L8" s="128"/>
      <c r="M8" s="136"/>
      <c r="N8" s="137"/>
      <c r="O8" s="117" t="s">
        <v>712</v>
      </c>
      <c r="P8" s="118" t="s">
        <v>715</v>
      </c>
      <c r="Q8" s="119"/>
    </row>
    <row r="9" spans="1:17">
      <c r="A9" s="101" t="s">
        <v>977</v>
      </c>
      <c r="B9" s="68" t="s">
        <v>709</v>
      </c>
      <c r="C9" s="138"/>
      <c r="D9" s="128"/>
      <c r="E9" s="74"/>
      <c r="F9" s="73"/>
      <c r="G9" s="136"/>
      <c r="H9" s="137"/>
      <c r="I9" s="135"/>
      <c r="J9" s="128" t="s">
        <v>25</v>
      </c>
      <c r="K9" s="136"/>
      <c r="L9" s="128"/>
      <c r="M9" s="136"/>
      <c r="N9" s="137"/>
      <c r="O9" s="117" t="s">
        <v>712</v>
      </c>
      <c r="P9" s="118" t="s">
        <v>717</v>
      </c>
      <c r="Q9" s="119"/>
    </row>
    <row r="10" spans="1:17">
      <c r="A10" s="101" t="s">
        <v>977</v>
      </c>
      <c r="B10" s="68" t="s">
        <v>710</v>
      </c>
      <c r="C10" s="138"/>
      <c r="D10" s="128"/>
      <c r="E10" s="76"/>
      <c r="F10" s="154"/>
      <c r="G10" s="136"/>
      <c r="H10" s="137"/>
      <c r="I10" s="135"/>
      <c r="J10" s="128" t="s">
        <v>25</v>
      </c>
      <c r="K10" s="136"/>
      <c r="L10" s="128"/>
      <c r="M10" s="136"/>
      <c r="N10" s="137"/>
      <c r="O10" s="117" t="s">
        <v>712</v>
      </c>
      <c r="P10" s="118" t="s">
        <v>718</v>
      </c>
      <c r="Q10" s="119"/>
    </row>
    <row r="11" spans="1:17">
      <c r="A11" s="101" t="s">
        <v>977</v>
      </c>
      <c r="B11" s="68" t="s">
        <v>721</v>
      </c>
      <c r="C11" s="138"/>
      <c r="D11" s="128"/>
      <c r="E11" s="136"/>
      <c r="F11" s="73"/>
      <c r="G11" s="136"/>
      <c r="H11" s="137" t="s">
        <v>25</v>
      </c>
      <c r="I11" s="135"/>
      <c r="J11" s="128"/>
      <c r="K11" s="136"/>
      <c r="L11" s="128"/>
      <c r="M11" s="136"/>
      <c r="N11" s="137"/>
      <c r="O11" s="117" t="s">
        <v>722</v>
      </c>
      <c r="P11" s="118" t="s">
        <v>723</v>
      </c>
      <c r="Q11" s="119" t="s">
        <v>720</v>
      </c>
    </row>
    <row r="12" spans="1:17">
      <c r="A12" s="101" t="s">
        <v>977</v>
      </c>
      <c r="B12" s="68" t="s">
        <v>711</v>
      </c>
      <c r="C12" s="138"/>
      <c r="D12" s="128"/>
      <c r="E12" s="136"/>
      <c r="F12" s="73"/>
      <c r="G12" s="136"/>
      <c r="H12" s="137" t="s">
        <v>25</v>
      </c>
      <c r="I12" s="135"/>
      <c r="J12" s="128"/>
      <c r="K12" s="136"/>
      <c r="L12" s="128"/>
      <c r="M12" s="136"/>
      <c r="N12" s="137"/>
      <c r="O12" s="117" t="s">
        <v>713</v>
      </c>
      <c r="P12" s="118" t="s">
        <v>719</v>
      </c>
      <c r="Q12" s="119" t="s">
        <v>720</v>
      </c>
    </row>
    <row r="13" spans="1:17">
      <c r="B13" s="151" t="s">
        <v>29</v>
      </c>
      <c r="C13" s="85"/>
      <c r="D13" s="128"/>
      <c r="E13" s="136"/>
      <c r="F13" s="75"/>
      <c r="G13" s="76"/>
      <c r="H13" s="70"/>
      <c r="I13" s="69"/>
      <c r="J13" s="75"/>
      <c r="K13" s="76"/>
      <c r="L13" s="75"/>
      <c r="M13" s="76"/>
      <c r="N13" s="70"/>
      <c r="O13" s="120"/>
      <c r="P13" s="121"/>
      <c r="Q13" s="122"/>
    </row>
    <row r="14" spans="1:17">
      <c r="A14" s="101" t="s">
        <v>978</v>
      </c>
      <c r="B14" s="68" t="s">
        <v>687</v>
      </c>
      <c r="C14" s="85"/>
      <c r="D14" s="128"/>
      <c r="E14" s="76" t="s">
        <v>25</v>
      </c>
      <c r="F14" s="75"/>
      <c r="G14" s="76"/>
      <c r="H14" s="70"/>
      <c r="I14" s="69"/>
      <c r="J14" s="75"/>
      <c r="K14" s="76"/>
      <c r="L14" s="75"/>
      <c r="M14" s="76"/>
      <c r="N14" s="70"/>
      <c r="O14" s="120" t="s">
        <v>693</v>
      </c>
      <c r="P14" s="121" t="s">
        <v>695</v>
      </c>
      <c r="Q14" s="122"/>
    </row>
    <row r="15" spans="1:17">
      <c r="A15" s="101" t="s">
        <v>978</v>
      </c>
      <c r="B15" s="68" t="s">
        <v>688</v>
      </c>
      <c r="C15" s="85"/>
      <c r="D15" s="128"/>
      <c r="E15" s="76" t="s">
        <v>17</v>
      </c>
      <c r="F15" s="75"/>
      <c r="G15" s="76"/>
      <c r="H15" s="70"/>
      <c r="I15" s="69"/>
      <c r="J15" s="75"/>
      <c r="K15" s="76"/>
      <c r="L15" s="75"/>
      <c r="M15" s="76"/>
      <c r="N15" s="70"/>
      <c r="O15" s="120" t="s">
        <v>693</v>
      </c>
      <c r="P15" s="121" t="s">
        <v>696</v>
      </c>
      <c r="Q15" s="122"/>
    </row>
    <row r="16" spans="1:17">
      <c r="A16" s="101" t="s">
        <v>978</v>
      </c>
      <c r="B16" s="68" t="s">
        <v>689</v>
      </c>
      <c r="C16" s="85"/>
      <c r="D16" s="75"/>
      <c r="E16" s="76" t="s">
        <v>25</v>
      </c>
      <c r="F16" s="75"/>
      <c r="G16" s="76"/>
      <c r="H16" s="70"/>
      <c r="I16" s="69"/>
      <c r="J16" s="75"/>
      <c r="K16" s="76"/>
      <c r="L16" s="75"/>
      <c r="M16" s="76"/>
      <c r="N16" s="70"/>
      <c r="O16" s="120"/>
      <c r="P16" s="121" t="s">
        <v>694</v>
      </c>
      <c r="Q16" s="122"/>
    </row>
    <row r="17" spans="1:17">
      <c r="A17" s="101" t="s">
        <v>978</v>
      </c>
      <c r="B17" s="68" t="s">
        <v>690</v>
      </c>
      <c r="C17" s="85"/>
      <c r="D17" s="75"/>
      <c r="E17" s="76" t="s">
        <v>25</v>
      </c>
      <c r="F17" s="75"/>
      <c r="G17" s="76"/>
      <c r="H17" s="70"/>
      <c r="I17" s="69"/>
      <c r="J17" s="75"/>
      <c r="K17" s="76"/>
      <c r="L17" s="75"/>
      <c r="M17" s="76"/>
      <c r="N17" s="70"/>
      <c r="O17" s="120"/>
      <c r="P17" s="121" t="s">
        <v>694</v>
      </c>
      <c r="Q17" s="122"/>
    </row>
    <row r="18" spans="1:17" ht="24">
      <c r="A18" s="101" t="s">
        <v>978</v>
      </c>
      <c r="B18" s="68" t="s">
        <v>691</v>
      </c>
      <c r="C18" s="85"/>
      <c r="D18" s="75"/>
      <c r="E18" s="76" t="s">
        <v>25</v>
      </c>
      <c r="F18" s="75"/>
      <c r="G18" s="76"/>
      <c r="H18" s="70"/>
      <c r="I18" s="69"/>
      <c r="J18" s="75"/>
      <c r="K18" s="76"/>
      <c r="L18" s="75"/>
      <c r="M18" s="76"/>
      <c r="N18" s="70"/>
      <c r="O18" s="120"/>
      <c r="P18" s="121" t="s">
        <v>694</v>
      </c>
      <c r="Q18" s="122"/>
    </row>
    <row r="19" spans="1:17">
      <c r="A19" s="101" t="s">
        <v>978</v>
      </c>
      <c r="B19" s="68" t="s">
        <v>692</v>
      </c>
      <c r="C19" s="85"/>
      <c r="D19" s="75"/>
      <c r="E19" s="76" t="s">
        <v>25</v>
      </c>
      <c r="F19" s="75"/>
      <c r="G19" s="76"/>
      <c r="H19" s="70"/>
      <c r="I19" s="69"/>
      <c r="J19" s="75"/>
      <c r="K19" s="76"/>
      <c r="L19" s="75"/>
      <c r="M19" s="76"/>
      <c r="N19" s="70"/>
      <c r="O19" s="120"/>
      <c r="P19" s="121" t="s">
        <v>694</v>
      </c>
      <c r="Q19" s="122"/>
    </row>
    <row r="20" spans="1:17">
      <c r="B20" s="151" t="s">
        <v>30</v>
      </c>
      <c r="C20" s="85"/>
      <c r="D20" s="75"/>
      <c r="E20" s="76"/>
      <c r="F20" s="75"/>
      <c r="G20" s="76"/>
      <c r="H20" s="70"/>
      <c r="I20" s="69"/>
      <c r="J20" s="75"/>
      <c r="K20" s="76"/>
      <c r="L20" s="75"/>
      <c r="M20" s="76"/>
      <c r="N20" s="70"/>
      <c r="O20" s="120"/>
      <c r="P20" s="121"/>
      <c r="Q20" s="122"/>
    </row>
    <row r="21" spans="1:17" ht="15.5" customHeight="1">
      <c r="A21" s="101" t="s">
        <v>979</v>
      </c>
      <c r="B21" s="68" t="s">
        <v>639</v>
      </c>
      <c r="C21" s="85" t="s">
        <v>25</v>
      </c>
      <c r="D21" s="75"/>
      <c r="E21" s="76"/>
      <c r="F21" s="75"/>
      <c r="G21" s="76"/>
      <c r="H21" s="70"/>
      <c r="I21" s="69"/>
      <c r="J21" s="75"/>
      <c r="K21" s="76"/>
      <c r="L21" s="75"/>
      <c r="M21" s="76"/>
      <c r="N21" s="70"/>
      <c r="O21" s="120" t="s">
        <v>223</v>
      </c>
      <c r="P21" s="121" t="s">
        <v>224</v>
      </c>
      <c r="Q21" s="122"/>
    </row>
    <row r="22" spans="1:17">
      <c r="A22" s="101" t="s">
        <v>979</v>
      </c>
      <c r="B22" s="68" t="s">
        <v>638</v>
      </c>
      <c r="C22" s="85" t="s">
        <v>25</v>
      </c>
      <c r="D22" s="75"/>
      <c r="E22" s="76"/>
      <c r="F22" s="75"/>
      <c r="G22" s="76"/>
      <c r="H22" s="70"/>
      <c r="I22" s="69"/>
      <c r="J22" s="75"/>
      <c r="K22" s="76"/>
      <c r="L22" s="75"/>
      <c r="M22" s="76"/>
      <c r="N22" s="70"/>
      <c r="O22" s="120" t="s">
        <v>223</v>
      </c>
      <c r="P22" s="121"/>
      <c r="Q22" s="122"/>
    </row>
    <row r="23" spans="1:17">
      <c r="A23" s="101" t="s">
        <v>979</v>
      </c>
      <c r="B23" s="68" t="s">
        <v>697</v>
      </c>
      <c r="C23" s="85"/>
      <c r="D23" s="75"/>
      <c r="E23" s="76"/>
      <c r="F23" s="75"/>
      <c r="G23" s="76"/>
      <c r="H23" s="70"/>
      <c r="I23" s="69" t="s">
        <v>25</v>
      </c>
      <c r="J23" s="75"/>
      <c r="K23" s="76"/>
      <c r="L23" s="75"/>
      <c r="M23" s="76"/>
      <c r="N23" s="70"/>
      <c r="O23" s="120" t="s">
        <v>699</v>
      </c>
      <c r="P23" s="121" t="s">
        <v>698</v>
      </c>
      <c r="Q23" s="122"/>
    </row>
    <row r="24" spans="1:17">
      <c r="A24" s="101" t="s">
        <v>979</v>
      </c>
      <c r="B24" s="68" t="s">
        <v>700</v>
      </c>
      <c r="C24" s="85"/>
      <c r="D24" s="75"/>
      <c r="E24" s="76"/>
      <c r="F24" s="75"/>
      <c r="G24" s="76"/>
      <c r="H24" s="70"/>
      <c r="I24" s="69"/>
      <c r="J24" s="75" t="s">
        <v>25</v>
      </c>
      <c r="K24" s="76"/>
      <c r="L24" s="75"/>
      <c r="M24" s="76"/>
      <c r="N24" s="70"/>
      <c r="O24" s="120" t="s">
        <v>223</v>
      </c>
      <c r="P24" s="121" t="s">
        <v>701</v>
      </c>
      <c r="Q24" s="122"/>
    </row>
    <row r="25" spans="1:17">
      <c r="A25" s="101" t="s">
        <v>979</v>
      </c>
      <c r="B25" s="68" t="s">
        <v>705</v>
      </c>
      <c r="C25" s="85"/>
      <c r="D25" s="75"/>
      <c r="E25" s="76"/>
      <c r="F25" s="75"/>
      <c r="G25" s="76"/>
      <c r="H25" s="70"/>
      <c r="I25" s="69"/>
      <c r="J25" s="75"/>
      <c r="K25" s="76" t="s">
        <v>133</v>
      </c>
      <c r="L25" s="75"/>
      <c r="M25" s="76"/>
      <c r="N25" s="70"/>
      <c r="O25" s="120" t="s">
        <v>2784</v>
      </c>
      <c r="P25" s="121" t="s">
        <v>706</v>
      </c>
      <c r="Q25" s="122"/>
    </row>
    <row r="26" spans="1:17">
      <c r="A26" s="101" t="s">
        <v>979</v>
      </c>
      <c r="B26" s="68" t="s">
        <v>704</v>
      </c>
      <c r="C26" s="85"/>
      <c r="D26" s="75"/>
      <c r="E26" s="76"/>
      <c r="F26" s="75"/>
      <c r="G26" s="76"/>
      <c r="H26" s="70"/>
      <c r="I26" s="69"/>
      <c r="J26" s="75"/>
      <c r="K26" s="76" t="s">
        <v>133</v>
      </c>
      <c r="L26" s="75"/>
      <c r="M26" s="76"/>
      <c r="N26" s="70"/>
      <c r="O26" s="120" t="s">
        <v>702</v>
      </c>
      <c r="P26" s="121" t="s">
        <v>703</v>
      </c>
      <c r="Q26" s="122"/>
    </row>
    <row r="27" spans="1:17">
      <c r="B27" s="151" t="s">
        <v>31</v>
      </c>
      <c r="C27" s="85"/>
      <c r="D27" s="75"/>
      <c r="E27" s="76"/>
      <c r="F27" s="75"/>
      <c r="G27" s="76"/>
      <c r="H27" s="70"/>
      <c r="I27" s="69"/>
      <c r="J27" s="75"/>
      <c r="K27" s="76"/>
      <c r="L27" s="75"/>
      <c r="M27" s="76"/>
      <c r="N27" s="70"/>
      <c r="O27" s="120"/>
      <c r="P27" s="121"/>
      <c r="Q27" s="122"/>
    </row>
    <row r="28" spans="1:17">
      <c r="A28" s="101" t="s">
        <v>980</v>
      </c>
      <c r="B28" s="68" t="s">
        <v>641</v>
      </c>
      <c r="C28" s="85"/>
      <c r="D28" s="75"/>
      <c r="E28" s="76"/>
      <c r="F28" s="75"/>
      <c r="G28" s="76"/>
      <c r="H28" s="70"/>
      <c r="I28" s="69"/>
      <c r="J28" s="75"/>
      <c r="K28" s="76" t="s">
        <v>25</v>
      </c>
      <c r="L28" s="75"/>
      <c r="M28" s="76"/>
      <c r="N28" s="70"/>
      <c r="O28" s="125" t="s">
        <v>584</v>
      </c>
      <c r="P28" s="121" t="s">
        <v>642</v>
      </c>
      <c r="Q28" s="122"/>
    </row>
    <row r="29" spans="1:17">
      <c r="A29" s="101" t="s">
        <v>980</v>
      </c>
      <c r="B29" s="68" t="s">
        <v>640</v>
      </c>
      <c r="C29" s="85"/>
      <c r="D29" s="75"/>
      <c r="E29" s="76"/>
      <c r="F29" s="75"/>
      <c r="G29" s="76"/>
      <c r="H29" s="70"/>
      <c r="I29" s="69"/>
      <c r="J29" s="75"/>
      <c r="K29" s="76" t="s">
        <v>25</v>
      </c>
      <c r="L29" s="75"/>
      <c r="M29" s="76"/>
      <c r="N29" s="70"/>
      <c r="O29" s="125" t="s">
        <v>584</v>
      </c>
      <c r="P29" s="121" t="s">
        <v>643</v>
      </c>
      <c r="Q29" s="122"/>
    </row>
    <row r="30" spans="1:17">
      <c r="A30" s="101" t="s">
        <v>980</v>
      </c>
      <c r="B30" s="68" t="s">
        <v>646</v>
      </c>
      <c r="C30" s="85"/>
      <c r="D30" s="75"/>
      <c r="E30" s="76"/>
      <c r="F30" s="75"/>
      <c r="G30" s="76"/>
      <c r="H30" s="70"/>
      <c r="I30" s="69"/>
      <c r="J30" s="75"/>
      <c r="K30" s="76" t="s">
        <v>25</v>
      </c>
      <c r="L30" s="75"/>
      <c r="M30" s="76"/>
      <c r="N30" s="70"/>
      <c r="O30" s="125" t="s">
        <v>584</v>
      </c>
      <c r="P30" s="121" t="s">
        <v>647</v>
      </c>
      <c r="Q30" s="122"/>
    </row>
    <row r="31" spans="1:17">
      <c r="A31" s="101" t="s">
        <v>980</v>
      </c>
      <c r="B31" s="68" t="s">
        <v>644</v>
      </c>
      <c r="C31" s="85"/>
      <c r="D31" s="75"/>
      <c r="E31" s="76"/>
      <c r="F31" s="75"/>
      <c r="G31" s="76"/>
      <c r="H31" s="70"/>
      <c r="I31" s="69"/>
      <c r="J31" s="75"/>
      <c r="K31" s="76" t="s">
        <v>25</v>
      </c>
      <c r="L31" s="75"/>
      <c r="M31" s="76"/>
      <c r="N31" s="70"/>
      <c r="O31" s="125" t="s">
        <v>584</v>
      </c>
      <c r="P31" s="121" t="s">
        <v>647</v>
      </c>
      <c r="Q31" s="122"/>
    </row>
    <row r="32" spans="1:17">
      <c r="A32" s="101" t="s">
        <v>980</v>
      </c>
      <c r="B32" s="68" t="s">
        <v>645</v>
      </c>
      <c r="C32" s="85"/>
      <c r="D32" s="75"/>
      <c r="E32" s="76"/>
      <c r="F32" s="75"/>
      <c r="G32" s="76"/>
      <c r="H32" s="70"/>
      <c r="I32" s="69"/>
      <c r="J32" s="75"/>
      <c r="K32" s="76" t="s">
        <v>25</v>
      </c>
      <c r="L32" s="75"/>
      <c r="M32" s="76"/>
      <c r="N32" s="70"/>
      <c r="O32" s="125" t="s">
        <v>584</v>
      </c>
      <c r="P32" s="121" t="s">
        <v>648</v>
      </c>
      <c r="Q32" s="122"/>
    </row>
    <row r="33" spans="1:17">
      <c r="A33" s="101" t="s">
        <v>980</v>
      </c>
      <c r="B33" s="68" t="s">
        <v>650</v>
      </c>
      <c r="C33" s="85"/>
      <c r="D33" s="75"/>
      <c r="E33" s="76"/>
      <c r="F33" s="75"/>
      <c r="G33" s="76"/>
      <c r="H33" s="70"/>
      <c r="I33" s="69"/>
      <c r="J33" s="75" t="s">
        <v>25</v>
      </c>
      <c r="K33" s="76"/>
      <c r="L33" s="75"/>
      <c r="M33" s="76"/>
      <c r="N33" s="70"/>
      <c r="O33" s="120" t="s">
        <v>649</v>
      </c>
      <c r="P33" s="121" t="s">
        <v>656</v>
      </c>
      <c r="Q33" s="122"/>
    </row>
    <row r="34" spans="1:17">
      <c r="A34" s="101" t="s">
        <v>980</v>
      </c>
      <c r="B34" s="68" t="s">
        <v>651</v>
      </c>
      <c r="C34" s="85"/>
      <c r="D34" s="75"/>
      <c r="E34" s="76"/>
      <c r="F34" s="75"/>
      <c r="G34" s="76"/>
      <c r="H34" s="70"/>
      <c r="I34" s="69"/>
      <c r="J34" s="75" t="s">
        <v>25</v>
      </c>
      <c r="K34" s="76"/>
      <c r="L34" s="75"/>
      <c r="M34" s="76"/>
      <c r="N34" s="70"/>
      <c r="O34" s="120" t="s">
        <v>649</v>
      </c>
      <c r="P34" s="121" t="s">
        <v>656</v>
      </c>
      <c r="Q34" s="122"/>
    </row>
    <row r="35" spans="1:17">
      <c r="A35" s="101" t="s">
        <v>980</v>
      </c>
      <c r="B35" s="68" t="s">
        <v>652</v>
      </c>
      <c r="C35" s="85"/>
      <c r="D35" s="75"/>
      <c r="E35" s="76"/>
      <c r="F35" s="75"/>
      <c r="G35" s="76"/>
      <c r="H35" s="70"/>
      <c r="I35" s="69"/>
      <c r="J35" s="75" t="s">
        <v>25</v>
      </c>
      <c r="K35" s="76"/>
      <c r="L35" s="75"/>
      <c r="M35" s="76"/>
      <c r="N35" s="70"/>
      <c r="O35" s="120" t="s">
        <v>649</v>
      </c>
      <c r="P35" s="121" t="s">
        <v>655</v>
      </c>
      <c r="Q35" s="122"/>
    </row>
    <row r="36" spans="1:17">
      <c r="A36" s="101" t="s">
        <v>980</v>
      </c>
      <c r="B36" s="68" t="s">
        <v>653</v>
      </c>
      <c r="C36" s="85"/>
      <c r="D36" s="75"/>
      <c r="E36" s="76"/>
      <c r="F36" s="75"/>
      <c r="G36" s="76"/>
      <c r="H36" s="70"/>
      <c r="I36" s="69" t="s">
        <v>115</v>
      </c>
      <c r="J36" s="75"/>
      <c r="K36" s="76"/>
      <c r="L36" s="75"/>
      <c r="M36" s="76"/>
      <c r="N36" s="70"/>
      <c r="O36" s="120" t="s">
        <v>649</v>
      </c>
      <c r="P36" s="121" t="s">
        <v>657</v>
      </c>
      <c r="Q36" s="122"/>
    </row>
    <row r="37" spans="1:17">
      <c r="A37" s="101" t="s">
        <v>980</v>
      </c>
      <c r="B37" s="68" t="s">
        <v>654</v>
      </c>
      <c r="C37" s="85"/>
      <c r="D37" s="75"/>
      <c r="E37" s="76"/>
      <c r="F37" s="75"/>
      <c r="G37" s="76"/>
      <c r="H37" s="70"/>
      <c r="I37" s="69" t="s">
        <v>25</v>
      </c>
      <c r="J37" s="75"/>
      <c r="K37" s="76"/>
      <c r="L37" s="75"/>
      <c r="M37" s="76"/>
      <c r="N37" s="70"/>
      <c r="O37" s="120" t="s">
        <v>649</v>
      </c>
      <c r="P37" s="121" t="s">
        <v>658</v>
      </c>
      <c r="Q37" s="122"/>
    </row>
    <row r="38" spans="1:17">
      <c r="A38" s="101" t="s">
        <v>980</v>
      </c>
      <c r="B38" s="68" t="s">
        <v>660</v>
      </c>
      <c r="C38" s="85"/>
      <c r="D38" s="75"/>
      <c r="E38" s="76"/>
      <c r="F38" s="75"/>
      <c r="G38" s="76"/>
      <c r="H38" s="70"/>
      <c r="I38" s="69" t="s">
        <v>25</v>
      </c>
      <c r="J38" s="75"/>
      <c r="K38" s="76"/>
      <c r="L38" s="75"/>
      <c r="M38" s="76"/>
      <c r="N38" s="70"/>
      <c r="O38" s="120" t="s">
        <v>649</v>
      </c>
      <c r="P38" s="121" t="s">
        <v>659</v>
      </c>
      <c r="Q38" s="122"/>
    </row>
    <row r="39" spans="1:17">
      <c r="A39" s="101" t="s">
        <v>980</v>
      </c>
      <c r="B39" s="68" t="s">
        <v>661</v>
      </c>
      <c r="C39" s="103"/>
      <c r="D39" s="79"/>
      <c r="E39" s="80"/>
      <c r="F39" s="79"/>
      <c r="G39" s="80"/>
      <c r="H39" s="81"/>
      <c r="I39" s="78" t="s">
        <v>25</v>
      </c>
      <c r="J39" s="79"/>
      <c r="K39" s="80"/>
      <c r="L39" s="79"/>
      <c r="M39" s="80"/>
      <c r="N39" s="81"/>
      <c r="O39" s="125" t="s">
        <v>270</v>
      </c>
      <c r="P39" s="123" t="s">
        <v>664</v>
      </c>
      <c r="Q39" s="124"/>
    </row>
    <row r="40" spans="1:17">
      <c r="A40" s="101" t="s">
        <v>980</v>
      </c>
      <c r="B40" s="68" t="s">
        <v>662</v>
      </c>
      <c r="C40" s="103"/>
      <c r="D40" s="79"/>
      <c r="E40" s="80"/>
      <c r="F40" s="79"/>
      <c r="G40" s="80"/>
      <c r="H40" s="81"/>
      <c r="I40" s="78"/>
      <c r="J40" s="79"/>
      <c r="K40" s="80"/>
      <c r="L40" s="79" t="s">
        <v>25</v>
      </c>
      <c r="M40" s="80"/>
      <c r="N40" s="81"/>
      <c r="O40" s="125" t="s">
        <v>667</v>
      </c>
      <c r="P40" s="123" t="s">
        <v>663</v>
      </c>
      <c r="Q40" s="124" t="s">
        <v>665</v>
      </c>
    </row>
    <row r="41" spans="1:17">
      <c r="A41" s="101" t="s">
        <v>980</v>
      </c>
      <c r="B41" s="68" t="s">
        <v>666</v>
      </c>
      <c r="C41" s="103"/>
      <c r="D41" s="79"/>
      <c r="E41" s="80"/>
      <c r="F41" s="79"/>
      <c r="G41" s="80"/>
      <c r="H41" s="81"/>
      <c r="I41" s="78"/>
      <c r="J41" s="79"/>
      <c r="K41" s="80"/>
      <c r="L41" s="79" t="s">
        <v>25</v>
      </c>
      <c r="M41" s="80"/>
      <c r="N41" s="81"/>
      <c r="O41" s="125" t="s">
        <v>667</v>
      </c>
      <c r="P41" s="123" t="s">
        <v>668</v>
      </c>
      <c r="Q41" s="124"/>
    </row>
    <row r="42" spans="1:17">
      <c r="A42" s="101" t="s">
        <v>980</v>
      </c>
      <c r="B42" s="68" t="s">
        <v>670</v>
      </c>
      <c r="C42" s="103"/>
      <c r="D42" s="79"/>
      <c r="E42" s="80"/>
      <c r="F42" s="79"/>
      <c r="G42" s="80"/>
      <c r="H42" s="81"/>
      <c r="I42" s="78"/>
      <c r="J42" s="79"/>
      <c r="K42" s="80"/>
      <c r="L42" s="79" t="s">
        <v>25</v>
      </c>
      <c r="M42" s="80"/>
      <c r="N42" s="81"/>
      <c r="O42" s="125" t="s">
        <v>667</v>
      </c>
      <c r="P42" s="123" t="s">
        <v>671</v>
      </c>
      <c r="Q42" s="124" t="s">
        <v>669</v>
      </c>
    </row>
    <row r="43" spans="1:17">
      <c r="A43" s="101" t="s">
        <v>980</v>
      </c>
      <c r="B43" s="68" t="s">
        <v>672</v>
      </c>
      <c r="C43" s="103"/>
      <c r="D43" s="79" t="s">
        <v>25</v>
      </c>
      <c r="E43" s="80"/>
      <c r="F43" s="79"/>
      <c r="G43" s="80"/>
      <c r="H43" s="81"/>
      <c r="I43" s="78"/>
      <c r="J43" s="79"/>
      <c r="K43" s="80"/>
      <c r="L43" s="79"/>
      <c r="M43" s="80"/>
      <c r="N43" s="81"/>
      <c r="O43" s="125" t="s">
        <v>673</v>
      </c>
      <c r="P43" s="123"/>
      <c r="Q43" s="124"/>
    </row>
    <row r="44" spans="1:17">
      <c r="A44" s="101" t="s">
        <v>980</v>
      </c>
      <c r="B44" s="68" t="s">
        <v>674</v>
      </c>
      <c r="C44" s="103"/>
      <c r="D44" s="79"/>
      <c r="E44" s="80"/>
      <c r="F44" s="79"/>
      <c r="G44" s="80"/>
      <c r="H44" s="81"/>
      <c r="I44" s="78"/>
      <c r="J44" s="79"/>
      <c r="K44" s="80"/>
      <c r="L44" s="79" t="s">
        <v>25</v>
      </c>
      <c r="M44" s="80"/>
      <c r="N44" s="81"/>
      <c r="O44" s="125" t="s">
        <v>676</v>
      </c>
      <c r="P44" s="123" t="s">
        <v>675</v>
      </c>
      <c r="Q44" s="124"/>
    </row>
    <row r="45" spans="1:17">
      <c r="A45" s="101" t="s">
        <v>980</v>
      </c>
      <c r="B45" s="68" t="s">
        <v>678</v>
      </c>
      <c r="C45" s="103"/>
      <c r="D45" s="79"/>
      <c r="E45" s="80"/>
      <c r="F45" s="79"/>
      <c r="G45" s="80"/>
      <c r="H45" s="81"/>
      <c r="I45" s="78"/>
      <c r="J45" s="79"/>
      <c r="K45" s="80" t="s">
        <v>25</v>
      </c>
      <c r="L45" s="79"/>
      <c r="M45" s="80"/>
      <c r="N45" s="81"/>
      <c r="O45" s="125" t="s">
        <v>677</v>
      </c>
      <c r="P45" s="123" t="s">
        <v>682</v>
      </c>
      <c r="Q45" s="124"/>
    </row>
    <row r="46" spans="1:17">
      <c r="A46" s="101" t="s">
        <v>980</v>
      </c>
      <c r="B46" s="68" t="s">
        <v>679</v>
      </c>
      <c r="C46" s="103"/>
      <c r="D46" s="79"/>
      <c r="E46" s="80"/>
      <c r="F46" s="79"/>
      <c r="G46" s="80"/>
      <c r="H46" s="81"/>
      <c r="I46" s="78"/>
      <c r="J46" s="79"/>
      <c r="K46" s="80" t="s">
        <v>25</v>
      </c>
      <c r="L46" s="79"/>
      <c r="M46" s="80"/>
      <c r="N46" s="81"/>
      <c r="O46" s="125" t="s">
        <v>681</v>
      </c>
      <c r="P46" s="123" t="s">
        <v>684</v>
      </c>
      <c r="Q46" s="124"/>
    </row>
    <row r="47" spans="1:17">
      <c r="A47" s="101" t="s">
        <v>980</v>
      </c>
      <c r="B47" s="68" t="s">
        <v>683</v>
      </c>
      <c r="C47" s="103"/>
      <c r="D47" s="79"/>
      <c r="E47" s="80"/>
      <c r="F47" s="79"/>
      <c r="G47" s="80"/>
      <c r="H47" s="81"/>
      <c r="I47" s="78"/>
      <c r="J47" s="79"/>
      <c r="K47" s="80" t="s">
        <v>25</v>
      </c>
      <c r="L47" s="79"/>
      <c r="M47" s="80"/>
      <c r="N47" s="81"/>
      <c r="O47" s="125" t="s">
        <v>681</v>
      </c>
      <c r="P47" s="123" t="s">
        <v>685</v>
      </c>
      <c r="Q47" s="124"/>
    </row>
    <row r="48" spans="1:17">
      <c r="A48" s="101" t="s">
        <v>980</v>
      </c>
      <c r="B48" s="68" t="s">
        <v>680</v>
      </c>
      <c r="C48" s="103"/>
      <c r="D48" s="79"/>
      <c r="E48" s="80"/>
      <c r="F48" s="79"/>
      <c r="G48" s="80"/>
      <c r="H48" s="81"/>
      <c r="I48" s="78"/>
      <c r="J48" s="79"/>
      <c r="K48" s="80" t="s">
        <v>25</v>
      </c>
      <c r="L48" s="79"/>
      <c r="M48" s="80"/>
      <c r="N48" s="81"/>
      <c r="O48" s="125" t="s">
        <v>681</v>
      </c>
      <c r="P48" s="123" t="s">
        <v>686</v>
      </c>
      <c r="Q48" s="124"/>
    </row>
    <row r="49" spans="2:17">
      <c r="B49" s="89" t="s">
        <v>274</v>
      </c>
      <c r="C49" s="90">
        <f>SUBTOTAL(3,$C$6:$C$48)</f>
        <v>2</v>
      </c>
      <c r="D49" s="90">
        <f t="shared" ref="D49:N49" si="0">SUBTOTAL(3,D6:D48)</f>
        <v>1</v>
      </c>
      <c r="E49" s="90">
        <f t="shared" si="0"/>
        <v>6</v>
      </c>
      <c r="F49" s="90">
        <f t="shared" si="0"/>
        <v>0</v>
      </c>
      <c r="G49" s="90">
        <f t="shared" si="0"/>
        <v>0</v>
      </c>
      <c r="H49" s="90">
        <f t="shared" si="0"/>
        <v>2</v>
      </c>
      <c r="I49" s="90">
        <f t="shared" si="0"/>
        <v>6</v>
      </c>
      <c r="J49" s="90">
        <f t="shared" si="0"/>
        <v>7</v>
      </c>
      <c r="K49" s="90">
        <f t="shared" si="0"/>
        <v>11</v>
      </c>
      <c r="L49" s="90">
        <f t="shared" si="0"/>
        <v>4</v>
      </c>
      <c r="M49" s="90">
        <f t="shared" si="0"/>
        <v>0</v>
      </c>
      <c r="N49" s="90">
        <f t="shared" si="0"/>
        <v>0</v>
      </c>
      <c r="O49" s="126"/>
      <c r="P49" s="126"/>
      <c r="Q49" s="126"/>
    </row>
    <row r="50" spans="2:17">
      <c r="B50" s="102" t="s">
        <v>284</v>
      </c>
      <c r="C50" s="1"/>
      <c r="D50" s="1"/>
      <c r="E50" s="1"/>
      <c r="F50" s="1"/>
      <c r="G50" s="1"/>
      <c r="H50" s="91">
        <f>SUM(C49:H49)</f>
        <v>11</v>
      </c>
      <c r="I50" s="1"/>
      <c r="J50" s="1"/>
      <c r="K50" s="1"/>
      <c r="L50" s="1"/>
      <c r="M50" s="1"/>
      <c r="N50" s="91">
        <f>SUM(I49:N49)</f>
        <v>28</v>
      </c>
    </row>
    <row r="51" spans="2:17">
      <c r="B51" s="9" t="s">
        <v>283</v>
      </c>
      <c r="C51" s="5"/>
      <c r="N51" s="88">
        <f>N50+H50</f>
        <v>39</v>
      </c>
    </row>
    <row r="52" spans="2:17">
      <c r="B52" s="9"/>
      <c r="C52" s="5"/>
      <c r="N52" s="88"/>
    </row>
    <row r="53" spans="2:17">
      <c r="B53" s="6" t="s">
        <v>285</v>
      </c>
      <c r="O53" s="146" t="s">
        <v>552</v>
      </c>
      <c r="P53" s="146" t="s">
        <v>553</v>
      </c>
      <c r="Q53" s="146" t="s">
        <v>554</v>
      </c>
    </row>
    <row r="54" spans="2:17">
      <c r="B54" s="92" t="s">
        <v>276</v>
      </c>
      <c r="C54" s="93">
        <f>COUNTIF($C$6:$C$48,"O")</f>
        <v>0</v>
      </c>
      <c r="D54" s="93">
        <f t="shared" ref="D54:N54" si="1">COUNTIF(D6:D48,"O")</f>
        <v>0</v>
      </c>
      <c r="E54" s="93">
        <f t="shared" si="1"/>
        <v>0</v>
      </c>
      <c r="F54" s="93">
        <f t="shared" si="1"/>
        <v>0</v>
      </c>
      <c r="G54" s="93">
        <f t="shared" si="1"/>
        <v>0</v>
      </c>
      <c r="H54" s="93">
        <f t="shared" si="1"/>
        <v>0</v>
      </c>
      <c r="I54" s="93">
        <f t="shared" si="1"/>
        <v>1</v>
      </c>
      <c r="J54" s="93">
        <f t="shared" si="1"/>
        <v>0</v>
      </c>
      <c r="K54" s="93">
        <f t="shared" si="1"/>
        <v>0</v>
      </c>
      <c r="L54" s="93">
        <f t="shared" si="1"/>
        <v>0</v>
      </c>
      <c r="M54" s="93">
        <f t="shared" si="1"/>
        <v>0</v>
      </c>
      <c r="N54" s="93">
        <f t="shared" si="1"/>
        <v>0</v>
      </c>
      <c r="O54">
        <f t="shared" ref="O54:O59" si="2">SUM(C54:H54)</f>
        <v>0</v>
      </c>
      <c r="P54">
        <f t="shared" ref="P54:P59" si="3">SUM(I54:N54)</f>
        <v>1</v>
      </c>
      <c r="Q54">
        <f t="shared" ref="Q54:Q59" si="4">SUM(C54:N54)</f>
        <v>1</v>
      </c>
    </row>
    <row r="55" spans="2:17">
      <c r="B55" s="94" t="s">
        <v>448</v>
      </c>
      <c r="C55" s="95">
        <f t="shared" ref="C55:N55" si="5">COUNTIF(C$6:C$48,"B")</f>
        <v>0</v>
      </c>
      <c r="D55" s="95">
        <f t="shared" si="5"/>
        <v>0</v>
      </c>
      <c r="E55" s="95">
        <f t="shared" si="5"/>
        <v>0</v>
      </c>
      <c r="F55" s="95">
        <f t="shared" si="5"/>
        <v>0</v>
      </c>
      <c r="G55" s="95">
        <f t="shared" si="5"/>
        <v>0</v>
      </c>
      <c r="H55" s="95">
        <f t="shared" si="5"/>
        <v>0</v>
      </c>
      <c r="I55" s="95">
        <f t="shared" si="5"/>
        <v>0</v>
      </c>
      <c r="J55" s="95">
        <f t="shared" si="5"/>
        <v>0</v>
      </c>
      <c r="K55" s="95">
        <f t="shared" si="5"/>
        <v>0</v>
      </c>
      <c r="L55" s="95">
        <f t="shared" si="5"/>
        <v>0</v>
      </c>
      <c r="M55" s="95">
        <f t="shared" si="5"/>
        <v>0</v>
      </c>
      <c r="N55" s="95">
        <f t="shared" si="5"/>
        <v>0</v>
      </c>
      <c r="O55">
        <f t="shared" si="2"/>
        <v>0</v>
      </c>
      <c r="P55">
        <f t="shared" si="3"/>
        <v>0</v>
      </c>
      <c r="Q55">
        <f t="shared" si="4"/>
        <v>0</v>
      </c>
    </row>
    <row r="56" spans="2:17">
      <c r="B56" s="94" t="s">
        <v>277</v>
      </c>
      <c r="C56" s="95">
        <f t="shared" ref="C56:N56" si="6">COUNTIF(C6:C48,"P")</f>
        <v>2</v>
      </c>
      <c r="D56" s="95">
        <f t="shared" si="6"/>
        <v>1</v>
      </c>
      <c r="E56" s="95">
        <f t="shared" si="6"/>
        <v>5</v>
      </c>
      <c r="F56" s="95">
        <f t="shared" si="6"/>
        <v>0</v>
      </c>
      <c r="G56" s="95">
        <f t="shared" si="6"/>
        <v>0</v>
      </c>
      <c r="H56" s="95">
        <f t="shared" si="6"/>
        <v>2</v>
      </c>
      <c r="I56" s="95">
        <f t="shared" si="6"/>
        <v>4</v>
      </c>
      <c r="J56" s="95">
        <f t="shared" si="6"/>
        <v>7</v>
      </c>
      <c r="K56" s="95">
        <f t="shared" si="6"/>
        <v>9</v>
      </c>
      <c r="L56" s="95">
        <f t="shared" si="6"/>
        <v>4</v>
      </c>
      <c r="M56" s="95">
        <f t="shared" si="6"/>
        <v>0</v>
      </c>
      <c r="N56" s="95">
        <f t="shared" si="6"/>
        <v>0</v>
      </c>
      <c r="O56">
        <f t="shared" si="2"/>
        <v>10</v>
      </c>
      <c r="P56">
        <f t="shared" si="3"/>
        <v>24</v>
      </c>
      <c r="Q56">
        <f t="shared" si="4"/>
        <v>34</v>
      </c>
    </row>
    <row r="57" spans="2:17">
      <c r="B57" s="94" t="s">
        <v>278</v>
      </c>
      <c r="C57" s="95">
        <f t="shared" ref="C57:N57" si="7">COUNTIF(C6:C48,"$")</f>
        <v>0</v>
      </c>
      <c r="D57" s="95">
        <f t="shared" si="7"/>
        <v>0</v>
      </c>
      <c r="E57" s="95">
        <f t="shared" si="7"/>
        <v>1</v>
      </c>
      <c r="F57" s="95">
        <f t="shared" si="7"/>
        <v>0</v>
      </c>
      <c r="G57" s="95">
        <f t="shared" si="7"/>
        <v>0</v>
      </c>
      <c r="H57" s="95">
        <f t="shared" si="7"/>
        <v>0</v>
      </c>
      <c r="I57" s="95">
        <f t="shared" si="7"/>
        <v>0</v>
      </c>
      <c r="J57" s="95">
        <f t="shared" si="7"/>
        <v>0</v>
      </c>
      <c r="K57" s="95">
        <f t="shared" si="7"/>
        <v>0</v>
      </c>
      <c r="L57" s="95">
        <f t="shared" si="7"/>
        <v>0</v>
      </c>
      <c r="M57" s="95">
        <f t="shared" si="7"/>
        <v>0</v>
      </c>
      <c r="N57" s="95">
        <f t="shared" si="7"/>
        <v>0</v>
      </c>
      <c r="O57">
        <f t="shared" si="2"/>
        <v>1</v>
      </c>
      <c r="P57">
        <f t="shared" si="3"/>
        <v>0</v>
      </c>
      <c r="Q57">
        <f t="shared" si="4"/>
        <v>1</v>
      </c>
    </row>
    <row r="58" spans="2:17">
      <c r="B58" s="94" t="s">
        <v>279</v>
      </c>
      <c r="C58" s="95">
        <f t="shared" ref="C58:N58" si="8">COUNTIF(C6:C48,"I")</f>
        <v>0</v>
      </c>
      <c r="D58" s="95">
        <f t="shared" si="8"/>
        <v>0</v>
      </c>
      <c r="E58" s="95">
        <f t="shared" si="8"/>
        <v>0</v>
      </c>
      <c r="F58" s="95">
        <f t="shared" si="8"/>
        <v>0</v>
      </c>
      <c r="G58" s="95">
        <f t="shared" si="8"/>
        <v>0</v>
      </c>
      <c r="H58" s="95">
        <f t="shared" si="8"/>
        <v>0</v>
      </c>
      <c r="I58" s="95">
        <f t="shared" si="8"/>
        <v>1</v>
      </c>
      <c r="J58" s="95">
        <f t="shared" si="8"/>
        <v>0</v>
      </c>
      <c r="K58" s="95">
        <f t="shared" si="8"/>
        <v>2</v>
      </c>
      <c r="L58" s="95">
        <f t="shared" si="8"/>
        <v>0</v>
      </c>
      <c r="M58" s="95">
        <f t="shared" si="8"/>
        <v>0</v>
      </c>
      <c r="N58" s="95">
        <f t="shared" si="8"/>
        <v>0</v>
      </c>
      <c r="O58">
        <f t="shared" si="2"/>
        <v>0</v>
      </c>
      <c r="P58">
        <f t="shared" si="3"/>
        <v>3</v>
      </c>
      <c r="Q58">
        <f t="shared" si="4"/>
        <v>3</v>
      </c>
    </row>
    <row r="59" spans="2:17" ht="15" thickBot="1">
      <c r="B59" s="94" t="s">
        <v>280</v>
      </c>
      <c r="C59" s="95">
        <f t="shared" ref="C59:N59" si="9">COUNTIF(C6:C48,"M")</f>
        <v>0</v>
      </c>
      <c r="D59" s="95">
        <f t="shared" si="9"/>
        <v>0</v>
      </c>
      <c r="E59" s="95">
        <f t="shared" si="9"/>
        <v>0</v>
      </c>
      <c r="F59" s="95">
        <f t="shared" si="9"/>
        <v>0</v>
      </c>
      <c r="G59" s="95">
        <f t="shared" si="9"/>
        <v>0</v>
      </c>
      <c r="H59" s="95">
        <f t="shared" si="9"/>
        <v>0</v>
      </c>
      <c r="I59" s="95">
        <f t="shared" si="9"/>
        <v>0</v>
      </c>
      <c r="J59" s="95">
        <f t="shared" si="9"/>
        <v>0</v>
      </c>
      <c r="K59" s="95">
        <f t="shared" si="9"/>
        <v>0</v>
      </c>
      <c r="L59" s="95">
        <f t="shared" si="9"/>
        <v>0</v>
      </c>
      <c r="M59" s="95">
        <f t="shared" si="9"/>
        <v>0</v>
      </c>
      <c r="N59" s="95">
        <f t="shared" si="9"/>
        <v>0</v>
      </c>
      <c r="O59">
        <f t="shared" si="2"/>
        <v>0</v>
      </c>
      <c r="P59">
        <f t="shared" si="3"/>
        <v>0</v>
      </c>
      <c r="Q59">
        <f t="shared" si="4"/>
        <v>0</v>
      </c>
    </row>
    <row r="60" spans="2:17" ht="15" thickTop="1">
      <c r="B60" s="96" t="s">
        <v>282</v>
      </c>
      <c r="C60" s="97">
        <f>SUM(C54:C59)</f>
        <v>2</v>
      </c>
      <c r="D60" s="97">
        <f t="shared" ref="D60:Q60" si="10">SUM(D54:D59)</f>
        <v>1</v>
      </c>
      <c r="E60" s="97">
        <f t="shared" si="10"/>
        <v>6</v>
      </c>
      <c r="F60" s="97">
        <f t="shared" si="10"/>
        <v>0</v>
      </c>
      <c r="G60" s="97">
        <f t="shared" si="10"/>
        <v>0</v>
      </c>
      <c r="H60" s="97">
        <f t="shared" si="10"/>
        <v>2</v>
      </c>
      <c r="I60" s="97">
        <f t="shared" si="10"/>
        <v>6</v>
      </c>
      <c r="J60" s="97">
        <f t="shared" si="10"/>
        <v>7</v>
      </c>
      <c r="K60" s="97">
        <f t="shared" si="10"/>
        <v>11</v>
      </c>
      <c r="L60" s="97">
        <f t="shared" si="10"/>
        <v>4</v>
      </c>
      <c r="M60" s="97">
        <f t="shared" si="10"/>
        <v>0</v>
      </c>
      <c r="N60" s="97">
        <f t="shared" si="10"/>
        <v>0</v>
      </c>
      <c r="O60" s="97">
        <f t="shared" si="10"/>
        <v>11</v>
      </c>
      <c r="P60" s="97">
        <f t="shared" si="10"/>
        <v>28</v>
      </c>
      <c r="Q60" s="97">
        <f t="shared" si="10"/>
        <v>39</v>
      </c>
    </row>
    <row r="61" spans="2:17">
      <c r="C61" s="86"/>
      <c r="N61">
        <f>SUM(C60:N60)</f>
        <v>39</v>
      </c>
    </row>
    <row r="63" spans="2:17">
      <c r="B63" s="98" t="s">
        <v>281</v>
      </c>
      <c r="C63" s="99">
        <f>IF(C60=C49,1,"ERROR")</f>
        <v>1</v>
      </c>
      <c r="D63" s="99">
        <f>IF(D60=D49,1,"ERROR")</f>
        <v>1</v>
      </c>
      <c r="E63" s="99">
        <f t="shared" ref="E63:N63" si="11">IF(E60=E49,1,"ERROR")</f>
        <v>1</v>
      </c>
      <c r="F63" s="99">
        <f t="shared" si="11"/>
        <v>1</v>
      </c>
      <c r="G63" s="99">
        <f t="shared" si="11"/>
        <v>1</v>
      </c>
      <c r="H63" s="99">
        <f t="shared" si="11"/>
        <v>1</v>
      </c>
      <c r="I63" s="99">
        <f t="shared" si="11"/>
        <v>1</v>
      </c>
      <c r="J63" s="99">
        <f t="shared" si="11"/>
        <v>1</v>
      </c>
      <c r="K63" s="99">
        <f t="shared" si="11"/>
        <v>1</v>
      </c>
      <c r="L63" s="99">
        <f t="shared" si="11"/>
        <v>1</v>
      </c>
      <c r="M63" s="99">
        <f t="shared" si="11"/>
        <v>1</v>
      </c>
      <c r="N63" s="99">
        <f t="shared" si="11"/>
        <v>1</v>
      </c>
    </row>
    <row r="66" spans="2:16">
      <c r="B66" s="92" t="s">
        <v>28</v>
      </c>
      <c r="C66" s="93">
        <f>COUNTIF($A$7:$A$48,"b")</f>
        <v>6</v>
      </c>
      <c r="D66" s="153">
        <f>C66/$C$71</f>
        <v>0.15384615384615385</v>
      </c>
    </row>
    <row r="67" spans="2:16">
      <c r="B67" s="94" t="s">
        <v>29</v>
      </c>
      <c r="C67" s="95">
        <f>COUNTIF($A$6:$A$48,"e")</f>
        <v>6</v>
      </c>
      <c r="D67" s="153">
        <f>C67/$C$71</f>
        <v>0.15384615384615385</v>
      </c>
    </row>
    <row r="68" spans="2:16">
      <c r="B68" s="94" t="s">
        <v>30</v>
      </c>
      <c r="C68" s="95">
        <f>COUNTIF($A$6:$A$48,"s")</f>
        <v>6</v>
      </c>
      <c r="D68" s="153">
        <f>C68/$C$71</f>
        <v>0.15384615384615385</v>
      </c>
    </row>
    <row r="69" spans="2:16">
      <c r="B69" s="148" t="s">
        <v>31</v>
      </c>
      <c r="C69" s="149">
        <f>COUNTIF($A$6:$A$48,"p")</f>
        <v>21</v>
      </c>
      <c r="D69" s="153">
        <f>C69/$C$71</f>
        <v>0.53846153846153844</v>
      </c>
    </row>
    <row r="70" spans="2:16">
      <c r="B70" s="94" t="s">
        <v>390</v>
      </c>
      <c r="C70" s="149">
        <f>COUNTIF($A$6:$A$48,"eng")</f>
        <v>0</v>
      </c>
      <c r="D70" s="153">
        <f>C70/$C$71</f>
        <v>0</v>
      </c>
    </row>
    <row r="71" spans="2:16">
      <c r="C71" s="82">
        <f>SUM(C66:C70)</f>
        <v>39</v>
      </c>
    </row>
    <row r="73" spans="2:16">
      <c r="B73" s="28"/>
      <c r="C73" s="301" t="s">
        <v>9</v>
      </c>
      <c r="D73" s="302"/>
      <c r="E73" s="302"/>
      <c r="F73" s="302"/>
      <c r="G73" s="302"/>
      <c r="H73" s="303"/>
      <c r="I73" s="301" t="s">
        <v>8</v>
      </c>
      <c r="J73" s="302"/>
      <c r="K73" s="302"/>
      <c r="L73" s="302"/>
      <c r="M73" s="302"/>
      <c r="N73" s="304"/>
    </row>
    <row r="74" spans="2:16">
      <c r="B74" s="29"/>
      <c r="C74" s="83" t="s">
        <v>13</v>
      </c>
      <c r="D74" s="23"/>
      <c r="E74" s="23"/>
      <c r="F74" s="23"/>
      <c r="G74" s="23"/>
      <c r="H74" s="24" t="s">
        <v>12</v>
      </c>
      <c r="I74" s="22" t="s">
        <v>13</v>
      </c>
      <c r="J74" s="23"/>
      <c r="K74" s="23"/>
      <c r="L74" s="23"/>
      <c r="M74" s="23"/>
      <c r="N74" s="24" t="s">
        <v>12</v>
      </c>
    </row>
    <row r="75" spans="2:16">
      <c r="B75" s="67" t="s">
        <v>15</v>
      </c>
      <c r="C75" s="309" t="s">
        <v>2</v>
      </c>
      <c r="D75" s="310"/>
      <c r="E75" s="310" t="s">
        <v>1</v>
      </c>
      <c r="F75" s="310"/>
      <c r="G75" s="310" t="s">
        <v>0</v>
      </c>
      <c r="H75" s="311"/>
      <c r="I75" s="309" t="s">
        <v>2</v>
      </c>
      <c r="J75" s="310"/>
      <c r="K75" s="310" t="s">
        <v>1</v>
      </c>
      <c r="L75" s="310"/>
      <c r="M75" s="310" t="s">
        <v>0</v>
      </c>
      <c r="N75" s="311"/>
    </row>
    <row r="76" spans="2:16">
      <c r="B76" s="168" t="s">
        <v>213</v>
      </c>
      <c r="C76" s="84" t="s">
        <v>7</v>
      </c>
      <c r="D76" s="53" t="s">
        <v>6</v>
      </c>
      <c r="E76" s="53" t="s">
        <v>4</v>
      </c>
      <c r="F76" s="53" t="s">
        <v>5</v>
      </c>
      <c r="G76" s="53"/>
      <c r="H76" s="54" t="s">
        <v>3</v>
      </c>
      <c r="I76" s="52" t="s">
        <v>7</v>
      </c>
      <c r="J76" s="53" t="s">
        <v>6</v>
      </c>
      <c r="K76" s="53" t="s">
        <v>4</v>
      </c>
      <c r="L76" s="53" t="s">
        <v>5</v>
      </c>
      <c r="M76" s="53"/>
      <c r="N76" s="54" t="s">
        <v>3</v>
      </c>
    </row>
    <row r="77" spans="2:16">
      <c r="B77" s="92" t="s">
        <v>28</v>
      </c>
      <c r="C77" s="171">
        <f t="shared" ref="C77:L77" si="12">SUBTOTAL(3,C7:C12)</f>
        <v>0</v>
      </c>
      <c r="D77" s="93">
        <f t="shared" si="12"/>
        <v>0</v>
      </c>
      <c r="E77" s="93">
        <f t="shared" si="12"/>
        <v>0</v>
      </c>
      <c r="F77" s="93">
        <f t="shared" si="12"/>
        <v>0</v>
      </c>
      <c r="G77" s="93">
        <f t="shared" si="12"/>
        <v>0</v>
      </c>
      <c r="H77" s="172">
        <f t="shared" si="12"/>
        <v>2</v>
      </c>
      <c r="I77" s="93">
        <f t="shared" si="12"/>
        <v>1</v>
      </c>
      <c r="J77" s="93">
        <f t="shared" si="12"/>
        <v>3</v>
      </c>
      <c r="K77" s="93">
        <f t="shared" si="12"/>
        <v>0</v>
      </c>
      <c r="L77" s="93">
        <f t="shared" si="12"/>
        <v>0</v>
      </c>
      <c r="M77" s="93"/>
      <c r="N77" s="172">
        <f>SUBTOTAL(3,N7:N12)</f>
        <v>0</v>
      </c>
      <c r="O77" s="93">
        <f>COUNTIF($A$6:$A$205,"b")</f>
        <v>6</v>
      </c>
      <c r="P77" s="170">
        <f>O77/O87</f>
        <v>0.15384615384615385</v>
      </c>
    </row>
    <row r="78" spans="2:16">
      <c r="B78" s="94"/>
      <c r="C78" s="173"/>
      <c r="D78" s="95"/>
      <c r="E78" s="95"/>
      <c r="F78" s="95"/>
      <c r="G78" s="95"/>
      <c r="H78" s="176">
        <f>(SUM(C77:H77))/O87</f>
        <v>5.128205128205128E-2</v>
      </c>
      <c r="I78" s="95"/>
      <c r="J78" s="95"/>
      <c r="K78" s="95"/>
      <c r="L78" s="95"/>
      <c r="M78" s="95"/>
      <c r="N78" s="176">
        <f>(SUM(I77:N77))/O87</f>
        <v>0.10256410256410256</v>
      </c>
      <c r="O78" s="95"/>
      <c r="P78" s="170"/>
    </row>
    <row r="79" spans="2:16">
      <c r="B79" s="94" t="s">
        <v>29</v>
      </c>
      <c r="C79" s="173">
        <f>SUBTOTAL(3,C14:C19)</f>
        <v>0</v>
      </c>
      <c r="D79" s="95">
        <f t="shared" ref="D79:N79" si="13">SUBTOTAL(3,D14:D19)</f>
        <v>0</v>
      </c>
      <c r="E79" s="95">
        <f t="shared" si="13"/>
        <v>6</v>
      </c>
      <c r="F79" s="95">
        <f t="shared" si="13"/>
        <v>0</v>
      </c>
      <c r="G79" s="95">
        <f t="shared" si="13"/>
        <v>0</v>
      </c>
      <c r="H79" s="174">
        <f t="shared" si="13"/>
        <v>0</v>
      </c>
      <c r="I79" s="95">
        <f t="shared" si="13"/>
        <v>0</v>
      </c>
      <c r="J79" s="95">
        <f t="shared" si="13"/>
        <v>0</v>
      </c>
      <c r="K79" s="95">
        <f t="shared" si="13"/>
        <v>0</v>
      </c>
      <c r="L79" s="95">
        <f t="shared" si="13"/>
        <v>0</v>
      </c>
      <c r="M79" s="95">
        <f t="shared" si="13"/>
        <v>0</v>
      </c>
      <c r="N79" s="174">
        <f t="shared" si="13"/>
        <v>0</v>
      </c>
      <c r="O79" s="95">
        <f>COUNTIF($A$6:$A$205,"e")</f>
        <v>6</v>
      </c>
      <c r="P79" s="170">
        <f>O79/O87</f>
        <v>0.15384615384615385</v>
      </c>
    </row>
    <row r="80" spans="2:16">
      <c r="B80" s="94"/>
      <c r="C80" s="173"/>
      <c r="D80" s="95"/>
      <c r="E80" s="95"/>
      <c r="F80" s="95"/>
      <c r="G80" s="95"/>
      <c r="H80" s="176">
        <f>(SUM(C79:H79))/O87</f>
        <v>0.15384615384615385</v>
      </c>
      <c r="I80" s="95"/>
      <c r="J80" s="95"/>
      <c r="K80" s="95"/>
      <c r="L80" s="95"/>
      <c r="M80" s="95"/>
      <c r="N80" s="176">
        <f>(SUM(I79:N79))/O87</f>
        <v>0</v>
      </c>
      <c r="O80" s="95"/>
      <c r="P80" s="170"/>
    </row>
    <row r="81" spans="2:16">
      <c r="B81" s="94" t="s">
        <v>30</v>
      </c>
      <c r="C81" s="173">
        <f>SUBTOTAL(3,C21:C26)</f>
        <v>2</v>
      </c>
      <c r="D81" s="95">
        <f t="shared" ref="D81:N81" si="14">SUBTOTAL(3,D21:D26)</f>
        <v>0</v>
      </c>
      <c r="E81" s="95">
        <f t="shared" si="14"/>
        <v>0</v>
      </c>
      <c r="F81" s="95">
        <f t="shared" si="14"/>
        <v>0</v>
      </c>
      <c r="G81" s="95">
        <f t="shared" si="14"/>
        <v>0</v>
      </c>
      <c r="H81" s="174">
        <f t="shared" si="14"/>
        <v>0</v>
      </c>
      <c r="I81" s="95">
        <f t="shared" si="14"/>
        <v>1</v>
      </c>
      <c r="J81" s="95">
        <f t="shared" si="14"/>
        <v>1</v>
      </c>
      <c r="K81" s="95">
        <f t="shared" si="14"/>
        <v>2</v>
      </c>
      <c r="L81" s="95">
        <f t="shared" si="14"/>
        <v>0</v>
      </c>
      <c r="M81" s="95">
        <f t="shared" si="14"/>
        <v>0</v>
      </c>
      <c r="N81" s="174">
        <f t="shared" si="14"/>
        <v>0</v>
      </c>
      <c r="O81" s="95">
        <f>COUNTIF($A$6:$A$205,"s")</f>
        <v>6</v>
      </c>
      <c r="P81" s="170">
        <f>O81/O87</f>
        <v>0.15384615384615385</v>
      </c>
    </row>
    <row r="82" spans="2:16">
      <c r="B82" s="94"/>
      <c r="C82" s="173"/>
      <c r="D82" s="95"/>
      <c r="E82" s="95"/>
      <c r="F82" s="95"/>
      <c r="G82" s="95"/>
      <c r="H82" s="176">
        <f>(SUM(C81:H81))/O87</f>
        <v>5.128205128205128E-2</v>
      </c>
      <c r="I82" s="95"/>
      <c r="J82" s="95"/>
      <c r="K82" s="95"/>
      <c r="L82" s="95"/>
      <c r="M82" s="95"/>
      <c r="N82" s="176">
        <f>(SUM(I81:N81))/O87</f>
        <v>0.10256410256410256</v>
      </c>
      <c r="O82" s="95"/>
      <c r="P82" s="170"/>
    </row>
    <row r="83" spans="2:16">
      <c r="B83" s="94" t="s">
        <v>31</v>
      </c>
      <c r="C83" s="173">
        <f>SUBTOTAL(3,C28:C48)</f>
        <v>0</v>
      </c>
      <c r="D83" s="95">
        <f t="shared" ref="D83:N83" si="15">SUBTOTAL(3,D28:D48)</f>
        <v>1</v>
      </c>
      <c r="E83" s="95">
        <f t="shared" si="15"/>
        <v>0</v>
      </c>
      <c r="F83" s="95">
        <f t="shared" si="15"/>
        <v>0</v>
      </c>
      <c r="G83" s="95">
        <f t="shared" si="15"/>
        <v>0</v>
      </c>
      <c r="H83" s="174">
        <f t="shared" si="15"/>
        <v>0</v>
      </c>
      <c r="I83" s="95">
        <f t="shared" si="15"/>
        <v>4</v>
      </c>
      <c r="J83" s="95">
        <f t="shared" si="15"/>
        <v>3</v>
      </c>
      <c r="K83" s="95">
        <f t="shared" si="15"/>
        <v>9</v>
      </c>
      <c r="L83" s="95">
        <f t="shared" si="15"/>
        <v>4</v>
      </c>
      <c r="M83" s="95">
        <f t="shared" si="15"/>
        <v>0</v>
      </c>
      <c r="N83" s="174">
        <f t="shared" si="15"/>
        <v>0</v>
      </c>
      <c r="O83" s="95">
        <f>COUNTIF($A$6:$A$205,"p")</f>
        <v>21</v>
      </c>
      <c r="P83" s="170">
        <f>O83/O87</f>
        <v>0.53846153846153844</v>
      </c>
    </row>
    <row r="84" spans="2:16">
      <c r="B84" s="94"/>
      <c r="C84" s="173"/>
      <c r="D84" s="95"/>
      <c r="E84" s="95"/>
      <c r="F84" s="95"/>
      <c r="G84" s="95"/>
      <c r="H84" s="176">
        <f>(SUM(C83:H83))/O87</f>
        <v>2.564102564102564E-2</v>
      </c>
      <c r="I84" s="95"/>
      <c r="J84" s="95"/>
      <c r="K84" s="95"/>
      <c r="L84" s="95"/>
      <c r="M84" s="95"/>
      <c r="N84" s="176">
        <f>(SUM(I83:N83))/O87</f>
        <v>0.51282051282051277</v>
      </c>
      <c r="O84" s="95"/>
      <c r="P84" s="170"/>
    </row>
    <row r="85" spans="2:16">
      <c r="B85" s="94" t="s">
        <v>390</v>
      </c>
      <c r="C85" s="173">
        <f>SUBTOTAL(3,C52)</f>
        <v>0</v>
      </c>
      <c r="D85" s="95">
        <f t="shared" ref="D85:N85" si="16">SUBTOTAL(3,D52)</f>
        <v>0</v>
      </c>
      <c r="E85" s="95">
        <f t="shared" si="16"/>
        <v>0</v>
      </c>
      <c r="F85" s="95">
        <f t="shared" si="16"/>
        <v>0</v>
      </c>
      <c r="G85" s="95">
        <f t="shared" si="16"/>
        <v>0</v>
      </c>
      <c r="H85" s="174">
        <f t="shared" si="16"/>
        <v>0</v>
      </c>
      <c r="I85" s="95">
        <f t="shared" si="16"/>
        <v>0</v>
      </c>
      <c r="J85" s="95">
        <f t="shared" si="16"/>
        <v>0</v>
      </c>
      <c r="K85" s="95">
        <f t="shared" si="16"/>
        <v>0</v>
      </c>
      <c r="L85" s="95">
        <f t="shared" si="16"/>
        <v>0</v>
      </c>
      <c r="M85" s="95">
        <f t="shared" si="16"/>
        <v>0</v>
      </c>
      <c r="N85" s="174">
        <f t="shared" si="16"/>
        <v>0</v>
      </c>
      <c r="O85" s="95">
        <f>COUNTIF($A$6:$A$205,"eng")</f>
        <v>0</v>
      </c>
      <c r="P85" s="170">
        <f>O85/O87</f>
        <v>0</v>
      </c>
    </row>
    <row r="86" spans="2:16">
      <c r="B86" s="148"/>
      <c r="C86" s="175"/>
      <c r="D86" s="149"/>
      <c r="E86" s="149"/>
      <c r="F86" s="149"/>
      <c r="G86" s="149"/>
      <c r="H86" s="177">
        <f>(SUM(C85:H85))/O87</f>
        <v>0</v>
      </c>
      <c r="I86" s="149"/>
      <c r="J86" s="149"/>
      <c r="K86" s="149"/>
      <c r="L86" s="149"/>
      <c r="M86" s="149"/>
      <c r="N86" s="177">
        <f>(SUM(I85:N85))/O87</f>
        <v>0</v>
      </c>
      <c r="O86" s="149"/>
      <c r="P86" s="170"/>
    </row>
    <row r="87" spans="2:16">
      <c r="C87" s="82">
        <f>SUM(C77,C79,C81,C83,C85)</f>
        <v>2</v>
      </c>
      <c r="D87" s="82">
        <f>SUM(D77,D79,D81,D83,D85)</f>
        <v>1</v>
      </c>
      <c r="E87" s="82">
        <f>SUM(E77,E79,E81,E83,E85)</f>
        <v>6</v>
      </c>
      <c r="F87" s="82">
        <f>SUM(F77,F79,F81,F83,F85)</f>
        <v>0</v>
      </c>
      <c r="G87" s="82"/>
      <c r="H87" s="82">
        <f>SUM(H77,H79,H81,H83,H85)</f>
        <v>2</v>
      </c>
      <c r="I87" s="82">
        <f>SUM(I77,I79,I81,I83,I85)</f>
        <v>6</v>
      </c>
      <c r="J87" s="82">
        <f>SUM(J77,J79,J81,J83,J85)</f>
        <v>7</v>
      </c>
      <c r="K87" s="82">
        <f>SUM(K77,K79,K81,K83,K85)</f>
        <v>11</v>
      </c>
      <c r="L87" s="82">
        <f>SUM(L77,L79,L81,L83,L85)</f>
        <v>4</v>
      </c>
      <c r="M87" s="82"/>
      <c r="N87" s="82">
        <f>SUM(N77,N79,N81,N83,N85)</f>
        <v>0</v>
      </c>
      <c r="O87" s="5">
        <f>SUM(O77:O85)</f>
        <v>39</v>
      </c>
      <c r="P87" s="153">
        <f>SUM(P77:P86)</f>
        <v>1</v>
      </c>
    </row>
    <row r="88" spans="2:16">
      <c r="H88">
        <f>SUM(C87:H87)</f>
        <v>11</v>
      </c>
      <c r="N88">
        <f>SUM(I87:N87)</f>
        <v>28</v>
      </c>
      <c r="O88" s="104">
        <f>N88+H88</f>
        <v>39</v>
      </c>
    </row>
  </sheetData>
  <mergeCells count="16">
    <mergeCell ref="C73:H73"/>
    <mergeCell ref="I73:N73"/>
    <mergeCell ref="C75:D75"/>
    <mergeCell ref="E75:F75"/>
    <mergeCell ref="G75:H75"/>
    <mergeCell ref="I75:J75"/>
    <mergeCell ref="K75:L75"/>
    <mergeCell ref="M75:N75"/>
    <mergeCell ref="C2:H2"/>
    <mergeCell ref="I2:N2"/>
    <mergeCell ref="C4:D4"/>
    <mergeCell ref="E4:F4"/>
    <mergeCell ref="G4:H4"/>
    <mergeCell ref="I4:J4"/>
    <mergeCell ref="K4:L4"/>
    <mergeCell ref="M4:N4"/>
  </mergeCells>
  <pageMargins left="0.7" right="0.7" top="0.75" bottom="0.75" header="0.3" footer="0.3"/>
  <legacyDrawing r:id="rId1"/>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rgb="FF00B050"/>
  </sheetPr>
  <dimension ref="A1:Q88"/>
  <sheetViews>
    <sheetView zoomScale="85" zoomScaleNormal="85" zoomScalePageLayoutView="85" workbookViewId="0">
      <pane xSplit="2" ySplit="5" topLeftCell="C6" activePane="bottomRight" state="frozen"/>
      <selection activeCell="B1" sqref="B1"/>
      <selection pane="topRight" activeCell="C1" sqref="C1"/>
      <selection pane="bottomLeft" activeCell="B6" sqref="B6"/>
      <selection pane="bottomRight" activeCell="A8" sqref="A8"/>
    </sheetView>
  </sheetViews>
  <sheetFormatPr baseColWidth="10" defaultColWidth="8.83203125" defaultRowHeight="14" x14ac:dyDescent="0"/>
  <cols>
    <col min="1" max="1" width="2.33203125" style="101" bestFit="1" customWidth="1"/>
    <col min="2" max="2" width="53.5" customWidth="1"/>
    <col min="3" max="3" width="10.33203125" style="82" customWidth="1"/>
    <col min="4" max="4" width="9.1640625" customWidth="1"/>
    <col min="7" max="7" width="6.1640625" customWidth="1"/>
    <col min="9" max="9" width="10.1640625" customWidth="1"/>
    <col min="10" max="10" width="8.83203125" customWidth="1"/>
    <col min="11" max="11" width="7.6640625" customWidth="1"/>
    <col min="13" max="13" width="5.33203125" customWidth="1"/>
    <col min="14" max="14" width="7.6640625" customWidth="1"/>
    <col min="15" max="15" width="29.1640625" style="104" customWidth="1"/>
    <col min="16" max="16" width="29.6640625" style="104" customWidth="1"/>
    <col min="17" max="17" width="27.6640625" style="104" customWidth="1"/>
  </cols>
  <sheetData>
    <row r="1" spans="1:17">
      <c r="B1" s="51" t="s">
        <v>841</v>
      </c>
    </row>
    <row r="2" spans="1:17" ht="17.5" customHeight="1">
      <c r="B2" s="28"/>
      <c r="C2" s="301" t="s">
        <v>9</v>
      </c>
      <c r="D2" s="302"/>
      <c r="E2" s="302"/>
      <c r="F2" s="302"/>
      <c r="G2" s="302"/>
      <c r="H2" s="303"/>
      <c r="I2" s="301" t="s">
        <v>8</v>
      </c>
      <c r="J2" s="302"/>
      <c r="K2" s="302"/>
      <c r="L2" s="302"/>
      <c r="M2" s="302"/>
      <c r="N2" s="304"/>
      <c r="O2" s="105"/>
      <c r="P2" s="106"/>
      <c r="Q2" s="107"/>
    </row>
    <row r="3" spans="1:17" hidden="1">
      <c r="B3" s="29"/>
      <c r="C3" s="83" t="s">
        <v>13</v>
      </c>
      <c r="D3" s="23"/>
      <c r="E3" s="23"/>
      <c r="F3" s="23"/>
      <c r="G3" s="23"/>
      <c r="H3" s="24" t="s">
        <v>12</v>
      </c>
      <c r="I3" s="22" t="s">
        <v>13</v>
      </c>
      <c r="J3" s="23"/>
      <c r="K3" s="23"/>
      <c r="L3" s="23"/>
      <c r="M3" s="23"/>
      <c r="N3" s="24" t="s">
        <v>12</v>
      </c>
      <c r="O3" s="108"/>
      <c r="P3" s="109"/>
      <c r="Q3" s="110"/>
    </row>
    <row r="4" spans="1:17" s="58" customFormat="1" ht="20.5" customHeight="1">
      <c r="A4" s="101"/>
      <c r="B4" s="67" t="s">
        <v>15</v>
      </c>
      <c r="C4" s="309" t="s">
        <v>2</v>
      </c>
      <c r="D4" s="310"/>
      <c r="E4" s="310" t="s">
        <v>1</v>
      </c>
      <c r="F4" s="310"/>
      <c r="G4" s="310" t="s">
        <v>0</v>
      </c>
      <c r="H4" s="311"/>
      <c r="I4" s="309" t="s">
        <v>2</v>
      </c>
      <c r="J4" s="310"/>
      <c r="K4" s="310" t="s">
        <v>1</v>
      </c>
      <c r="L4" s="310"/>
      <c r="M4" s="310" t="s">
        <v>0</v>
      </c>
      <c r="N4" s="311"/>
      <c r="O4" s="111"/>
      <c r="P4" s="112"/>
      <c r="Q4" s="113"/>
    </row>
    <row r="5" spans="1:17" s="58" customFormat="1" ht="24" customHeight="1">
      <c r="A5" s="101"/>
      <c r="B5" s="168" t="s">
        <v>213</v>
      </c>
      <c r="C5" s="84" t="s">
        <v>7</v>
      </c>
      <c r="D5" s="53" t="s">
        <v>6</v>
      </c>
      <c r="E5" s="53" t="s">
        <v>4</v>
      </c>
      <c r="F5" s="53" t="s">
        <v>5</v>
      </c>
      <c r="G5" s="53"/>
      <c r="H5" s="54" t="s">
        <v>3</v>
      </c>
      <c r="I5" s="52" t="s">
        <v>7</v>
      </c>
      <c r="J5" s="53" t="s">
        <v>6</v>
      </c>
      <c r="K5" s="53" t="s">
        <v>4</v>
      </c>
      <c r="L5" s="53" t="s">
        <v>5</v>
      </c>
      <c r="M5" s="53"/>
      <c r="N5" s="54" t="s">
        <v>3</v>
      </c>
      <c r="O5" s="114" t="s">
        <v>107</v>
      </c>
      <c r="P5" s="115" t="s">
        <v>34</v>
      </c>
      <c r="Q5" s="116" t="s">
        <v>106</v>
      </c>
    </row>
    <row r="6" spans="1:17">
      <c r="B6" s="151" t="s">
        <v>28</v>
      </c>
      <c r="C6" s="130"/>
      <c r="D6" s="132"/>
      <c r="E6" s="133"/>
      <c r="F6" s="132"/>
      <c r="G6" s="133"/>
      <c r="H6" s="134"/>
      <c r="I6" s="131"/>
      <c r="J6" s="132"/>
      <c r="K6" s="133"/>
      <c r="L6" s="132"/>
      <c r="M6" s="133"/>
      <c r="N6" s="134"/>
      <c r="O6" s="117"/>
      <c r="P6" s="118"/>
      <c r="Q6" s="119"/>
    </row>
    <row r="7" spans="1:17" ht="28">
      <c r="A7" s="101" t="s">
        <v>977</v>
      </c>
      <c r="B7" s="127" t="s">
        <v>842</v>
      </c>
      <c r="C7" s="129"/>
      <c r="D7" s="128"/>
      <c r="E7" s="136"/>
      <c r="F7" s="128"/>
      <c r="G7" s="136"/>
      <c r="H7" s="137" t="s">
        <v>25</v>
      </c>
      <c r="I7" s="135"/>
      <c r="J7" s="128"/>
      <c r="K7" s="136"/>
      <c r="L7" s="128"/>
      <c r="M7" s="136"/>
      <c r="N7" s="137"/>
      <c r="O7" s="117" t="s">
        <v>843</v>
      </c>
      <c r="P7" s="118" t="s">
        <v>844</v>
      </c>
      <c r="Q7" s="119" t="s">
        <v>845</v>
      </c>
    </row>
    <row r="8" spans="1:17">
      <c r="A8" s="101" t="s">
        <v>977</v>
      </c>
      <c r="B8" s="127" t="s">
        <v>846</v>
      </c>
      <c r="C8" s="129"/>
      <c r="D8" s="128"/>
      <c r="E8" s="136"/>
      <c r="F8" s="128"/>
      <c r="G8" s="136"/>
      <c r="H8" s="137" t="s">
        <v>25</v>
      </c>
      <c r="I8" s="135"/>
      <c r="J8" s="128"/>
      <c r="K8" s="136"/>
      <c r="L8" s="128"/>
      <c r="M8" s="136"/>
      <c r="N8" s="137"/>
      <c r="O8" s="117" t="s">
        <v>843</v>
      </c>
      <c r="P8" s="118" t="s">
        <v>844</v>
      </c>
      <c r="Q8" s="119" t="s">
        <v>845</v>
      </c>
    </row>
    <row r="9" spans="1:17">
      <c r="A9" s="101" t="s">
        <v>977</v>
      </c>
      <c r="B9" s="127" t="s">
        <v>848</v>
      </c>
      <c r="C9" s="129"/>
      <c r="D9" s="128" t="s">
        <v>25</v>
      </c>
      <c r="E9" s="136"/>
      <c r="F9" s="128"/>
      <c r="G9" s="136"/>
      <c r="H9" s="137"/>
      <c r="I9" s="135"/>
      <c r="J9" s="128"/>
      <c r="K9" s="136"/>
      <c r="L9" s="128"/>
      <c r="M9" s="136"/>
      <c r="N9" s="137"/>
      <c r="O9" s="117" t="s">
        <v>847</v>
      </c>
      <c r="P9" s="118" t="s">
        <v>851</v>
      </c>
      <c r="Q9" s="119"/>
    </row>
    <row r="10" spans="1:17">
      <c r="A10" s="101" t="s">
        <v>977</v>
      </c>
      <c r="B10" s="127" t="s">
        <v>849</v>
      </c>
      <c r="C10" s="129"/>
      <c r="D10" s="128" t="s">
        <v>25</v>
      </c>
      <c r="E10" s="136"/>
      <c r="F10" s="128"/>
      <c r="G10" s="136"/>
      <c r="H10" s="137"/>
      <c r="I10" s="135"/>
      <c r="J10" s="128"/>
      <c r="K10" s="136"/>
      <c r="L10" s="128"/>
      <c r="M10" s="136"/>
      <c r="N10" s="137"/>
      <c r="O10" s="117" t="s">
        <v>847</v>
      </c>
      <c r="P10" s="118" t="s">
        <v>852</v>
      </c>
      <c r="Q10" s="119"/>
    </row>
    <row r="11" spans="1:17" ht="28">
      <c r="A11" s="101" t="s">
        <v>977</v>
      </c>
      <c r="B11" s="127" t="s">
        <v>850</v>
      </c>
      <c r="C11" s="129"/>
      <c r="D11" s="128"/>
      <c r="E11" s="136" t="s">
        <v>25</v>
      </c>
      <c r="F11" s="128"/>
      <c r="G11" s="136"/>
      <c r="H11" s="137"/>
      <c r="I11" s="135"/>
      <c r="J11" s="128"/>
      <c r="K11" s="136"/>
      <c r="L11" s="128"/>
      <c r="M11" s="136"/>
      <c r="N11" s="137"/>
      <c r="O11" s="117" t="s">
        <v>847</v>
      </c>
      <c r="P11" s="118" t="s">
        <v>853</v>
      </c>
      <c r="Q11" s="119" t="s">
        <v>854</v>
      </c>
    </row>
    <row r="12" spans="1:17">
      <c r="A12" s="101" t="s">
        <v>977</v>
      </c>
      <c r="B12" s="127" t="s">
        <v>856</v>
      </c>
      <c r="C12" s="129"/>
      <c r="D12" s="128" t="s">
        <v>25</v>
      </c>
      <c r="E12" s="136"/>
      <c r="F12" s="128"/>
      <c r="G12" s="136"/>
      <c r="H12" s="137"/>
      <c r="I12" s="135"/>
      <c r="J12" s="128"/>
      <c r="K12" s="136"/>
      <c r="L12" s="128"/>
      <c r="M12" s="136"/>
      <c r="N12" s="137"/>
      <c r="O12" s="117" t="s">
        <v>859</v>
      </c>
      <c r="P12" s="118" t="s">
        <v>855</v>
      </c>
      <c r="Q12" s="119"/>
    </row>
    <row r="13" spans="1:17">
      <c r="A13" s="101" t="s">
        <v>977</v>
      </c>
      <c r="B13" s="127" t="s">
        <v>857</v>
      </c>
      <c r="C13" s="129" t="s">
        <v>25</v>
      </c>
      <c r="D13" s="128"/>
      <c r="E13" s="136"/>
      <c r="F13" s="128"/>
      <c r="G13" s="136"/>
      <c r="H13" s="137"/>
      <c r="I13" s="135"/>
      <c r="J13" s="128"/>
      <c r="K13" s="136"/>
      <c r="L13" s="128"/>
      <c r="M13" s="136"/>
      <c r="N13" s="137"/>
      <c r="O13" s="117" t="s">
        <v>859</v>
      </c>
      <c r="P13" s="118" t="s">
        <v>861</v>
      </c>
      <c r="Q13" s="119"/>
    </row>
    <row r="14" spans="1:17">
      <c r="A14" s="101" t="s">
        <v>977</v>
      </c>
      <c r="B14" s="127" t="s">
        <v>858</v>
      </c>
      <c r="C14" s="129"/>
      <c r="D14" s="128" t="s">
        <v>25</v>
      </c>
      <c r="E14" s="136"/>
      <c r="F14" s="128"/>
      <c r="G14" s="136"/>
      <c r="H14" s="137"/>
      <c r="I14" s="135"/>
      <c r="J14" s="128"/>
      <c r="K14" s="136"/>
      <c r="L14" s="128"/>
      <c r="M14" s="136"/>
      <c r="N14" s="137"/>
      <c r="O14" s="117" t="s">
        <v>859</v>
      </c>
      <c r="P14" s="118" t="s">
        <v>860</v>
      </c>
      <c r="Q14" s="119" t="s">
        <v>865</v>
      </c>
    </row>
    <row r="15" spans="1:17">
      <c r="A15" s="101" t="s">
        <v>977</v>
      </c>
      <c r="B15" s="127" t="s">
        <v>862</v>
      </c>
      <c r="C15" s="129"/>
      <c r="D15" s="128"/>
      <c r="E15" s="136"/>
      <c r="F15" s="128" t="s">
        <v>133</v>
      </c>
      <c r="G15" s="136"/>
      <c r="H15" s="137"/>
      <c r="I15" s="135"/>
      <c r="J15" s="128"/>
      <c r="K15" s="136"/>
      <c r="L15" s="128"/>
      <c r="M15" s="136"/>
      <c r="N15" s="137"/>
      <c r="O15" s="117" t="s">
        <v>863</v>
      </c>
      <c r="P15" s="118" t="s">
        <v>866</v>
      </c>
      <c r="Q15" s="119" t="s">
        <v>864</v>
      </c>
    </row>
    <row r="16" spans="1:17">
      <c r="A16" s="101" t="s">
        <v>977</v>
      </c>
      <c r="B16" s="127" t="s">
        <v>872</v>
      </c>
      <c r="C16" s="129"/>
      <c r="D16" s="144" t="s">
        <v>25</v>
      </c>
      <c r="E16" s="136"/>
      <c r="F16" s="128"/>
      <c r="G16" s="136"/>
      <c r="H16" s="137"/>
      <c r="I16" s="135"/>
      <c r="J16" s="128"/>
      <c r="K16" s="136"/>
      <c r="L16" s="128"/>
      <c r="M16" s="136"/>
      <c r="N16" s="137"/>
      <c r="O16" s="117" t="s">
        <v>867</v>
      </c>
      <c r="P16" s="118" t="s">
        <v>521</v>
      </c>
      <c r="Q16" s="119" t="s">
        <v>871</v>
      </c>
    </row>
    <row r="17" spans="1:17">
      <c r="A17" s="101" t="s">
        <v>977</v>
      </c>
      <c r="B17" s="127" t="s">
        <v>873</v>
      </c>
      <c r="C17" s="129"/>
      <c r="D17" s="144" t="s">
        <v>25</v>
      </c>
      <c r="E17" s="136"/>
      <c r="F17" s="128"/>
      <c r="G17" s="136"/>
      <c r="H17" s="137"/>
      <c r="I17" s="135"/>
      <c r="J17" s="128"/>
      <c r="K17" s="136"/>
      <c r="L17" s="128"/>
      <c r="M17" s="136"/>
      <c r="N17" s="137"/>
      <c r="O17" s="117" t="s">
        <v>867</v>
      </c>
      <c r="P17" s="118" t="s">
        <v>522</v>
      </c>
      <c r="Q17" s="119"/>
    </row>
    <row r="18" spans="1:17">
      <c r="A18" s="101" t="s">
        <v>977</v>
      </c>
      <c r="B18" s="127" t="s">
        <v>874</v>
      </c>
      <c r="C18" s="129"/>
      <c r="D18" s="128"/>
      <c r="E18" s="136"/>
      <c r="F18" s="128"/>
      <c r="G18" s="136"/>
      <c r="H18" s="137" t="s">
        <v>25</v>
      </c>
      <c r="I18" s="135"/>
      <c r="J18" s="128"/>
      <c r="K18" s="136"/>
      <c r="L18" s="128"/>
      <c r="M18" s="136"/>
      <c r="N18" s="137"/>
      <c r="O18" s="117" t="s">
        <v>868</v>
      </c>
      <c r="P18" s="118" t="s">
        <v>869</v>
      </c>
      <c r="Q18" s="119" t="s">
        <v>870</v>
      </c>
    </row>
    <row r="19" spans="1:17">
      <c r="A19" s="101" t="s">
        <v>977</v>
      </c>
      <c r="B19" s="127" t="s">
        <v>875</v>
      </c>
      <c r="C19" s="129"/>
      <c r="D19" s="128" t="s">
        <v>25</v>
      </c>
      <c r="E19" s="136"/>
      <c r="F19" s="128"/>
      <c r="G19" s="136"/>
      <c r="H19" s="137"/>
      <c r="I19" s="135"/>
      <c r="J19" s="128"/>
      <c r="K19" s="136"/>
      <c r="L19" s="128"/>
      <c r="M19" s="136"/>
      <c r="N19" s="137"/>
      <c r="O19" s="117" t="s">
        <v>877</v>
      </c>
      <c r="P19" s="118" t="s">
        <v>876</v>
      </c>
      <c r="Q19" s="119"/>
    </row>
    <row r="20" spans="1:17">
      <c r="A20" s="101" t="s">
        <v>977</v>
      </c>
      <c r="B20" s="127" t="s">
        <v>879</v>
      </c>
      <c r="C20" s="129"/>
      <c r="D20" s="128" t="s">
        <v>174</v>
      </c>
      <c r="E20" s="136"/>
      <c r="F20" s="128"/>
      <c r="G20" s="136"/>
      <c r="H20" s="137"/>
      <c r="I20" s="135"/>
      <c r="J20" s="128"/>
      <c r="K20" s="136"/>
      <c r="L20" s="128"/>
      <c r="M20" s="136"/>
      <c r="N20" s="137"/>
      <c r="O20" s="117" t="s">
        <v>877</v>
      </c>
      <c r="P20" s="118" t="s">
        <v>878</v>
      </c>
      <c r="Q20" s="119"/>
    </row>
    <row r="21" spans="1:17">
      <c r="A21" s="101" t="s">
        <v>977</v>
      </c>
      <c r="B21" s="127" t="s">
        <v>881</v>
      </c>
      <c r="C21" s="129"/>
      <c r="D21" s="128"/>
      <c r="E21" s="136"/>
      <c r="F21" s="128"/>
      <c r="G21" s="136"/>
      <c r="H21" s="137"/>
      <c r="I21" s="135"/>
      <c r="J21" s="128"/>
      <c r="K21" s="136"/>
      <c r="L21" s="128"/>
      <c r="M21" s="136"/>
      <c r="N21" s="137" t="s">
        <v>174</v>
      </c>
      <c r="O21" s="117" t="s">
        <v>883</v>
      </c>
      <c r="P21" s="118" t="s">
        <v>880</v>
      </c>
      <c r="Q21" s="119" t="s">
        <v>882</v>
      </c>
    </row>
    <row r="22" spans="1:17">
      <c r="B22" s="151" t="s">
        <v>29</v>
      </c>
      <c r="C22" s="85"/>
      <c r="D22" s="75"/>
      <c r="E22" s="76"/>
      <c r="F22" s="75"/>
      <c r="G22" s="76"/>
      <c r="H22" s="70"/>
      <c r="I22" s="69"/>
      <c r="J22" s="75"/>
      <c r="K22" s="76"/>
      <c r="L22" s="75"/>
      <c r="M22" s="76"/>
      <c r="N22" s="70"/>
      <c r="O22" s="120"/>
      <c r="P22" s="121"/>
      <c r="Q22" s="122"/>
    </row>
    <row r="23" spans="1:17" ht="24">
      <c r="A23" s="101" t="s">
        <v>978</v>
      </c>
      <c r="B23" s="68" t="s">
        <v>900</v>
      </c>
      <c r="C23" s="85"/>
      <c r="D23" s="75"/>
      <c r="E23" s="76"/>
      <c r="F23" s="75"/>
      <c r="G23" s="76"/>
      <c r="H23" s="70" t="s">
        <v>17</v>
      </c>
      <c r="I23" s="69"/>
      <c r="J23" s="75"/>
      <c r="K23" s="76"/>
      <c r="L23" s="75"/>
      <c r="M23" s="76"/>
      <c r="N23" s="70"/>
      <c r="O23" s="120" t="s">
        <v>899</v>
      </c>
      <c r="P23" s="121" t="s">
        <v>901</v>
      </c>
      <c r="Q23" s="122" t="s">
        <v>902</v>
      </c>
    </row>
    <row r="24" spans="1:17" ht="24">
      <c r="A24" s="101" t="s">
        <v>978</v>
      </c>
      <c r="B24" s="68" t="s">
        <v>906</v>
      </c>
      <c r="C24" s="85"/>
      <c r="D24" s="75"/>
      <c r="E24" s="76"/>
      <c r="F24" s="75"/>
      <c r="G24" s="76"/>
      <c r="H24" s="70" t="s">
        <v>133</v>
      </c>
      <c r="I24" s="69"/>
      <c r="J24" s="75"/>
      <c r="K24" s="76"/>
      <c r="L24" s="75"/>
      <c r="M24" s="76"/>
      <c r="N24" s="70"/>
      <c r="O24" s="120" t="s">
        <v>903</v>
      </c>
      <c r="P24" s="121" t="s">
        <v>904</v>
      </c>
      <c r="Q24" s="122" t="s">
        <v>905</v>
      </c>
    </row>
    <row r="25" spans="1:17">
      <c r="A25" s="101" t="s">
        <v>978</v>
      </c>
      <c r="B25" s="68" t="s">
        <v>894</v>
      </c>
      <c r="C25" s="85"/>
      <c r="D25" s="75"/>
      <c r="E25" s="76" t="s">
        <v>17</v>
      </c>
      <c r="F25" s="75"/>
      <c r="G25" s="76"/>
      <c r="H25" s="70"/>
      <c r="I25" s="69"/>
      <c r="J25" s="75"/>
      <c r="K25" s="76"/>
      <c r="L25" s="75"/>
      <c r="M25" s="76"/>
      <c r="N25" s="70"/>
      <c r="O25" s="120" t="s">
        <v>892</v>
      </c>
      <c r="P25" s="121" t="s">
        <v>893</v>
      </c>
      <c r="Q25" s="122"/>
    </row>
    <row r="26" spans="1:17">
      <c r="A26" s="101" t="s">
        <v>978</v>
      </c>
      <c r="B26" s="68" t="s">
        <v>895</v>
      </c>
      <c r="C26" s="85"/>
      <c r="D26" s="75"/>
      <c r="E26" s="76" t="s">
        <v>25</v>
      </c>
      <c r="F26" s="75"/>
      <c r="G26" s="76"/>
      <c r="H26" s="70"/>
      <c r="I26" s="69"/>
      <c r="J26" s="75"/>
      <c r="K26" s="76"/>
      <c r="L26" s="75"/>
      <c r="M26" s="76"/>
      <c r="N26" s="70"/>
      <c r="O26" s="120" t="s">
        <v>896</v>
      </c>
      <c r="P26" s="121" t="s">
        <v>897</v>
      </c>
      <c r="Q26" s="122" t="s">
        <v>898</v>
      </c>
    </row>
    <row r="27" spans="1:17">
      <c r="B27" s="151" t="s">
        <v>30</v>
      </c>
      <c r="C27" s="85"/>
      <c r="D27" s="75"/>
      <c r="E27" s="76"/>
      <c r="F27" s="75"/>
      <c r="G27" s="76"/>
      <c r="H27" s="70"/>
      <c r="I27" s="69"/>
      <c r="J27" s="75"/>
      <c r="K27" s="76"/>
      <c r="L27" s="75"/>
      <c r="M27" s="76"/>
      <c r="N27" s="70"/>
      <c r="O27" s="120"/>
      <c r="P27" s="121"/>
      <c r="Q27" s="122"/>
    </row>
    <row r="28" spans="1:17">
      <c r="A28" s="101" t="s">
        <v>979</v>
      </c>
      <c r="B28" s="68" t="s">
        <v>884</v>
      </c>
      <c r="C28" s="85"/>
      <c r="D28" s="75"/>
      <c r="E28" s="76"/>
      <c r="F28" s="75"/>
      <c r="G28" s="76"/>
      <c r="H28" s="70" t="s">
        <v>25</v>
      </c>
      <c r="I28" s="69"/>
      <c r="J28" s="75"/>
      <c r="K28" s="76"/>
      <c r="L28" s="75"/>
      <c r="M28" s="76"/>
      <c r="N28" s="70"/>
      <c r="O28" s="120" t="s">
        <v>886</v>
      </c>
      <c r="P28" s="121" t="s">
        <v>887</v>
      </c>
      <c r="Q28" s="122" t="s">
        <v>888</v>
      </c>
    </row>
    <row r="29" spans="1:17">
      <c r="A29" s="101" t="s">
        <v>979</v>
      </c>
      <c r="B29" s="68" t="s">
        <v>889</v>
      </c>
      <c r="C29" s="85"/>
      <c r="D29" s="75"/>
      <c r="E29" s="76"/>
      <c r="F29" s="75" t="s">
        <v>25</v>
      </c>
      <c r="G29" s="76"/>
      <c r="H29" s="70"/>
      <c r="I29" s="69"/>
      <c r="J29" s="75"/>
      <c r="K29" s="76"/>
      <c r="L29" s="75"/>
      <c r="M29" s="76"/>
      <c r="N29" s="70"/>
      <c r="O29" s="120" t="s">
        <v>890</v>
      </c>
      <c r="P29" s="121" t="s">
        <v>887</v>
      </c>
      <c r="Q29" s="122" t="s">
        <v>891</v>
      </c>
    </row>
    <row r="30" spans="1:17" ht="24">
      <c r="A30" s="101" t="s">
        <v>979</v>
      </c>
      <c r="B30" s="68" t="s">
        <v>947</v>
      </c>
      <c r="C30" s="85" t="s">
        <v>25</v>
      </c>
      <c r="D30" s="75"/>
      <c r="E30" s="76"/>
      <c r="F30" s="75"/>
      <c r="G30" s="76"/>
      <c r="H30" s="70"/>
      <c r="I30" s="69"/>
      <c r="J30" s="75"/>
      <c r="K30" s="76"/>
      <c r="L30" s="75"/>
      <c r="M30" s="76"/>
      <c r="N30" s="70"/>
      <c r="O30" s="120" t="s">
        <v>949</v>
      </c>
      <c r="P30" s="121" t="s">
        <v>438</v>
      </c>
      <c r="Q30" s="122"/>
    </row>
    <row r="31" spans="1:17" ht="24">
      <c r="A31" s="101" t="s">
        <v>979</v>
      </c>
      <c r="B31" s="68" t="s">
        <v>2772</v>
      </c>
      <c r="C31" s="85"/>
      <c r="D31" s="75"/>
      <c r="E31" s="76"/>
      <c r="F31" s="75"/>
      <c r="G31" s="76"/>
      <c r="H31" s="70"/>
      <c r="I31" s="69" t="s">
        <v>25</v>
      </c>
      <c r="J31" s="75"/>
      <c r="K31" s="76"/>
      <c r="L31" s="75"/>
      <c r="M31" s="76"/>
      <c r="N31" s="70"/>
      <c r="O31" s="120" t="s">
        <v>916</v>
      </c>
      <c r="P31" s="121" t="s">
        <v>918</v>
      </c>
      <c r="Q31" s="122" t="s">
        <v>920</v>
      </c>
    </row>
    <row r="32" spans="1:17" ht="24">
      <c r="A32" s="101" t="s">
        <v>979</v>
      </c>
      <c r="B32" s="68" t="s">
        <v>915</v>
      </c>
      <c r="C32" s="85"/>
      <c r="D32" s="75"/>
      <c r="E32" s="76"/>
      <c r="F32" s="75"/>
      <c r="G32" s="76"/>
      <c r="H32" s="70"/>
      <c r="I32" s="69" t="s">
        <v>25</v>
      </c>
      <c r="J32" s="75"/>
      <c r="K32" s="76"/>
      <c r="L32" s="75"/>
      <c r="M32" s="76"/>
      <c r="N32" s="70"/>
      <c r="O32" s="120" t="s">
        <v>916</v>
      </c>
      <c r="P32" s="121" t="s">
        <v>919</v>
      </c>
      <c r="Q32" s="122" t="s">
        <v>920</v>
      </c>
    </row>
    <row r="33" spans="1:17" ht="36">
      <c r="A33" s="101" t="s">
        <v>979</v>
      </c>
      <c r="B33" s="68" t="s">
        <v>948</v>
      </c>
      <c r="C33" s="85"/>
      <c r="D33" s="75"/>
      <c r="E33" s="76"/>
      <c r="F33" s="75"/>
      <c r="G33" s="76"/>
      <c r="H33" s="70"/>
      <c r="I33" s="69" t="s">
        <v>25</v>
      </c>
      <c r="J33" s="75"/>
      <c r="K33" s="76"/>
      <c r="L33" s="75"/>
      <c r="M33" s="76"/>
      <c r="N33" s="70"/>
      <c r="O33" s="120" t="s">
        <v>950</v>
      </c>
      <c r="P33" s="121" t="s">
        <v>951</v>
      </c>
      <c r="Q33" s="122"/>
    </row>
    <row r="34" spans="1:17">
      <c r="B34" s="151" t="s">
        <v>31</v>
      </c>
      <c r="C34" s="85"/>
      <c r="D34" s="75"/>
      <c r="E34" s="76"/>
      <c r="F34" s="75"/>
      <c r="G34" s="76"/>
      <c r="H34" s="70"/>
      <c r="I34" s="69"/>
      <c r="J34" s="75"/>
      <c r="K34" s="76"/>
      <c r="L34" s="75"/>
      <c r="M34" s="76"/>
      <c r="N34" s="70"/>
      <c r="O34" s="120"/>
      <c r="P34" s="121"/>
      <c r="Q34" s="122"/>
    </row>
    <row r="35" spans="1:17" ht="24">
      <c r="A35" s="101" t="s">
        <v>980</v>
      </c>
      <c r="B35" s="68" t="s">
        <v>907</v>
      </c>
      <c r="C35" s="85"/>
      <c r="D35" s="75"/>
      <c r="E35" s="76"/>
      <c r="F35" s="75"/>
      <c r="G35" s="76"/>
      <c r="H35" s="70"/>
      <c r="I35" s="69"/>
      <c r="J35" s="75" t="s">
        <v>25</v>
      </c>
      <c r="K35" s="76"/>
      <c r="L35" s="75"/>
      <c r="M35" s="76"/>
      <c r="N35" s="70"/>
      <c r="O35" s="120" t="s">
        <v>909</v>
      </c>
      <c r="P35" s="121" t="s">
        <v>910</v>
      </c>
      <c r="Q35" s="122" t="s">
        <v>913</v>
      </c>
    </row>
    <row r="36" spans="1:17">
      <c r="A36" s="101" t="s">
        <v>980</v>
      </c>
      <c r="B36" s="68" t="s">
        <v>908</v>
      </c>
      <c r="C36" s="85"/>
      <c r="D36" s="75"/>
      <c r="E36" s="76"/>
      <c r="F36" s="75"/>
      <c r="G36" s="76"/>
      <c r="H36" s="70"/>
      <c r="I36" s="69"/>
      <c r="J36" s="75" t="s">
        <v>25</v>
      </c>
      <c r="K36" s="76"/>
      <c r="L36" s="75"/>
      <c r="M36" s="76"/>
      <c r="N36" s="70"/>
      <c r="O36" s="120" t="s">
        <v>909</v>
      </c>
      <c r="P36" s="121" t="s">
        <v>911</v>
      </c>
      <c r="Q36" s="122" t="s">
        <v>913</v>
      </c>
    </row>
    <row r="37" spans="1:17">
      <c r="A37" s="101" t="s">
        <v>980</v>
      </c>
      <c r="B37" s="68" t="s">
        <v>912</v>
      </c>
      <c r="C37" s="85"/>
      <c r="D37" s="75"/>
      <c r="E37" s="76"/>
      <c r="F37" s="75"/>
      <c r="G37" s="76"/>
      <c r="H37" s="70"/>
      <c r="I37" s="69"/>
      <c r="J37" s="75"/>
      <c r="K37" s="76" t="s">
        <v>25</v>
      </c>
      <c r="L37" s="75"/>
      <c r="M37" s="76"/>
      <c r="N37" s="70"/>
      <c r="O37" s="120" t="s">
        <v>909</v>
      </c>
      <c r="P37" s="121" t="s">
        <v>914</v>
      </c>
      <c r="Q37" s="122" t="s">
        <v>913</v>
      </c>
    </row>
    <row r="38" spans="1:17" ht="24">
      <c r="A38" s="101" t="s">
        <v>980</v>
      </c>
      <c r="B38" s="68" t="s">
        <v>917</v>
      </c>
      <c r="C38" s="85"/>
      <c r="D38" s="75"/>
      <c r="E38" s="76"/>
      <c r="F38" s="75"/>
      <c r="G38" s="76"/>
      <c r="H38" s="70"/>
      <c r="I38" s="69" t="s">
        <v>25</v>
      </c>
      <c r="J38" s="75"/>
      <c r="K38" s="76"/>
      <c r="L38" s="75"/>
      <c r="M38" s="76"/>
      <c r="N38" s="70"/>
      <c r="O38" s="120" t="s">
        <v>916</v>
      </c>
      <c r="P38" s="121" t="s">
        <v>918</v>
      </c>
      <c r="Q38" s="122" t="s">
        <v>920</v>
      </c>
    </row>
    <row r="39" spans="1:17">
      <c r="A39" s="101" t="s">
        <v>980</v>
      </c>
      <c r="B39" s="68" t="s">
        <v>921</v>
      </c>
      <c r="C39" s="85"/>
      <c r="D39" s="75"/>
      <c r="E39" s="76"/>
      <c r="F39" s="75"/>
      <c r="G39" s="76"/>
      <c r="H39" s="70"/>
      <c r="I39" s="69"/>
      <c r="J39" s="75"/>
      <c r="K39" s="76" t="s">
        <v>25</v>
      </c>
      <c r="L39" s="75"/>
      <c r="M39" s="76"/>
      <c r="N39" s="70"/>
      <c r="O39" s="120" t="s">
        <v>924</v>
      </c>
      <c r="P39" s="121" t="s">
        <v>923</v>
      </c>
      <c r="Q39" s="122"/>
    </row>
    <row r="40" spans="1:17">
      <c r="A40" s="101" t="s">
        <v>980</v>
      </c>
      <c r="B40" s="68" t="s">
        <v>922</v>
      </c>
      <c r="C40" s="85"/>
      <c r="D40" s="75"/>
      <c r="E40" s="76"/>
      <c r="F40" s="75"/>
      <c r="G40" s="76"/>
      <c r="H40" s="70"/>
      <c r="I40" s="69"/>
      <c r="J40" s="75"/>
      <c r="K40" s="76" t="s">
        <v>25</v>
      </c>
      <c r="L40" s="75"/>
      <c r="M40" s="76"/>
      <c r="N40" s="70"/>
      <c r="O40" s="120" t="s">
        <v>924</v>
      </c>
      <c r="P40" s="121" t="s">
        <v>925</v>
      </c>
      <c r="Q40" s="122"/>
    </row>
    <row r="41" spans="1:17" ht="24">
      <c r="A41" s="101" t="s">
        <v>980</v>
      </c>
      <c r="B41" s="68" t="s">
        <v>927</v>
      </c>
      <c r="C41" s="85"/>
      <c r="D41" s="75"/>
      <c r="E41" s="76"/>
      <c r="F41" s="75"/>
      <c r="G41" s="76"/>
      <c r="H41" s="70"/>
      <c r="I41" s="69"/>
      <c r="J41" s="75" t="s">
        <v>25</v>
      </c>
      <c r="K41" s="76"/>
      <c r="L41" s="75"/>
      <c r="M41" s="76"/>
      <c r="N41" s="70"/>
      <c r="O41" s="120" t="s">
        <v>928</v>
      </c>
      <c r="P41" s="121" t="s">
        <v>926</v>
      </c>
      <c r="Q41" s="122" t="s">
        <v>929</v>
      </c>
    </row>
    <row r="42" spans="1:17">
      <c r="A42" s="101" t="s">
        <v>980</v>
      </c>
      <c r="B42" s="68" t="s">
        <v>930</v>
      </c>
      <c r="C42" s="103"/>
      <c r="D42" s="79"/>
      <c r="E42" s="80"/>
      <c r="F42" s="79"/>
      <c r="G42" s="80"/>
      <c r="H42" s="81"/>
      <c r="I42" s="78" t="s">
        <v>25</v>
      </c>
      <c r="J42" s="79"/>
      <c r="K42" s="80"/>
      <c r="L42" s="79"/>
      <c r="M42" s="80"/>
      <c r="N42" s="81"/>
      <c r="O42" s="120" t="s">
        <v>931</v>
      </c>
      <c r="P42" s="123" t="s">
        <v>932</v>
      </c>
      <c r="Q42" s="124"/>
    </row>
    <row r="43" spans="1:17" ht="24">
      <c r="A43" s="101" t="s">
        <v>980</v>
      </c>
      <c r="B43" s="68" t="s">
        <v>933</v>
      </c>
      <c r="C43" s="103"/>
      <c r="D43" s="79"/>
      <c r="E43" s="80"/>
      <c r="F43" s="79"/>
      <c r="G43" s="80"/>
      <c r="H43" s="81"/>
      <c r="I43" s="78"/>
      <c r="J43" s="79"/>
      <c r="K43" s="80" t="s">
        <v>25</v>
      </c>
      <c r="L43" s="79"/>
      <c r="M43" s="80"/>
      <c r="N43" s="81"/>
      <c r="O43" s="120" t="s">
        <v>935</v>
      </c>
      <c r="P43" s="123" t="s">
        <v>936</v>
      </c>
      <c r="Q43" s="124"/>
    </row>
    <row r="44" spans="1:17" ht="24">
      <c r="A44" s="101" t="s">
        <v>980</v>
      </c>
      <c r="B44" s="68" t="s">
        <v>934</v>
      </c>
      <c r="C44" s="103"/>
      <c r="D44" s="79"/>
      <c r="E44" s="80"/>
      <c r="F44" s="79"/>
      <c r="G44" s="80"/>
      <c r="H44" s="81"/>
      <c r="I44" s="78"/>
      <c r="J44" s="79"/>
      <c r="K44" s="80" t="s">
        <v>25</v>
      </c>
      <c r="L44" s="79"/>
      <c r="M44" s="80"/>
      <c r="N44" s="81"/>
      <c r="O44" s="120" t="s">
        <v>935</v>
      </c>
      <c r="P44" s="123" t="s">
        <v>936</v>
      </c>
      <c r="Q44" s="124"/>
    </row>
    <row r="45" spans="1:17" ht="24">
      <c r="A45" s="101" t="s">
        <v>980</v>
      </c>
      <c r="B45" s="68" t="s">
        <v>937</v>
      </c>
      <c r="C45" s="103"/>
      <c r="D45" s="79"/>
      <c r="E45" s="80"/>
      <c r="F45" s="79" t="s">
        <v>25</v>
      </c>
      <c r="G45" s="80"/>
      <c r="H45" s="81"/>
      <c r="I45" s="78"/>
      <c r="J45" s="79"/>
      <c r="K45" s="80"/>
      <c r="L45" s="79"/>
      <c r="M45" s="80"/>
      <c r="N45" s="81"/>
      <c r="O45" s="120" t="s">
        <v>939</v>
      </c>
      <c r="P45" s="123" t="s">
        <v>938</v>
      </c>
      <c r="Q45" s="124" t="s">
        <v>940</v>
      </c>
    </row>
    <row r="46" spans="1:17">
      <c r="A46" s="101" t="s">
        <v>980</v>
      </c>
      <c r="B46" s="68" t="s">
        <v>943</v>
      </c>
      <c r="C46" s="103"/>
      <c r="D46" s="79"/>
      <c r="E46" s="80"/>
      <c r="F46" s="79"/>
      <c r="G46" s="80"/>
      <c r="H46" s="81"/>
      <c r="I46" s="78"/>
      <c r="J46" s="79" t="s">
        <v>25</v>
      </c>
      <c r="K46" s="80"/>
      <c r="L46" s="79"/>
      <c r="M46" s="80"/>
      <c r="N46" s="81"/>
      <c r="O46" s="125" t="s">
        <v>942</v>
      </c>
      <c r="P46" s="123" t="s">
        <v>941</v>
      </c>
      <c r="Q46" s="124"/>
    </row>
    <row r="47" spans="1:17" ht="24">
      <c r="A47" s="101" t="s">
        <v>980</v>
      </c>
      <c r="B47" s="68" t="s">
        <v>944</v>
      </c>
      <c r="C47" s="103"/>
      <c r="D47" s="79"/>
      <c r="E47" s="80"/>
      <c r="F47" s="79"/>
      <c r="G47" s="80"/>
      <c r="H47" s="81"/>
      <c r="I47" s="78" t="s">
        <v>25</v>
      </c>
      <c r="J47" s="79"/>
      <c r="K47" s="80"/>
      <c r="L47" s="79"/>
      <c r="M47" s="80"/>
      <c r="N47" s="81"/>
      <c r="O47" s="125" t="s">
        <v>946</v>
      </c>
      <c r="P47" s="123" t="s">
        <v>945</v>
      </c>
      <c r="Q47" s="124"/>
    </row>
    <row r="48" spans="1:17">
      <c r="B48" s="89" t="s">
        <v>274</v>
      </c>
      <c r="C48" s="90">
        <f>SUBTOTAL(3,$C$6:$C$47)</f>
        <v>2</v>
      </c>
      <c r="D48" s="90">
        <f t="shared" ref="D48:N48" si="0">SUBTOTAL(3,D6:D47)</f>
        <v>8</v>
      </c>
      <c r="E48" s="90">
        <f t="shared" si="0"/>
        <v>3</v>
      </c>
      <c r="F48" s="90">
        <f t="shared" si="0"/>
        <v>3</v>
      </c>
      <c r="G48" s="90">
        <f t="shared" si="0"/>
        <v>0</v>
      </c>
      <c r="H48" s="90">
        <f t="shared" si="0"/>
        <v>6</v>
      </c>
      <c r="I48" s="90">
        <f t="shared" si="0"/>
        <v>6</v>
      </c>
      <c r="J48" s="90">
        <f t="shared" si="0"/>
        <v>4</v>
      </c>
      <c r="K48" s="90">
        <f t="shared" si="0"/>
        <v>5</v>
      </c>
      <c r="L48" s="90">
        <f t="shared" si="0"/>
        <v>0</v>
      </c>
      <c r="M48" s="90">
        <f t="shared" si="0"/>
        <v>0</v>
      </c>
      <c r="N48" s="90">
        <f t="shared" si="0"/>
        <v>1</v>
      </c>
      <c r="O48" s="126"/>
      <c r="P48" s="126"/>
      <c r="Q48" s="126"/>
    </row>
    <row r="49" spans="2:17">
      <c r="B49" s="102" t="s">
        <v>284</v>
      </c>
      <c r="C49" s="1"/>
      <c r="D49" s="1"/>
      <c r="E49" s="1"/>
      <c r="F49" s="1"/>
      <c r="G49" s="1"/>
      <c r="H49" s="91">
        <f>SUM(C48:H48)</f>
        <v>22</v>
      </c>
      <c r="I49" s="1"/>
      <c r="J49" s="1"/>
      <c r="K49" s="1"/>
      <c r="L49" s="1"/>
      <c r="M49" s="1"/>
      <c r="N49" s="91">
        <f>SUM(I48:N48)</f>
        <v>16</v>
      </c>
    </row>
    <row r="50" spans="2:17">
      <c r="B50" s="9" t="s">
        <v>283</v>
      </c>
      <c r="C50" s="5"/>
      <c r="N50" s="88">
        <f>N49+H49</f>
        <v>38</v>
      </c>
    </row>
    <row r="51" spans="2:17">
      <c r="B51" s="9"/>
      <c r="C51" s="5"/>
      <c r="N51" s="88"/>
    </row>
    <row r="52" spans="2:17">
      <c r="B52" s="6" t="s">
        <v>285</v>
      </c>
      <c r="O52" s="146" t="s">
        <v>552</v>
      </c>
      <c r="P52" s="146" t="s">
        <v>553</v>
      </c>
      <c r="Q52" s="146" t="s">
        <v>554</v>
      </c>
    </row>
    <row r="53" spans="2:17">
      <c r="B53" s="92" t="s">
        <v>276</v>
      </c>
      <c r="C53" s="93">
        <f>COUNTIF($C$6:$C$47,"O")</f>
        <v>0</v>
      </c>
      <c r="D53" s="93">
        <f t="shared" ref="D53:N53" si="1">COUNTIF(D6:D47,"O")</f>
        <v>0</v>
      </c>
      <c r="E53" s="93">
        <f t="shared" si="1"/>
        <v>0</v>
      </c>
      <c r="F53" s="93">
        <f t="shared" si="1"/>
        <v>0</v>
      </c>
      <c r="G53" s="93">
        <f t="shared" si="1"/>
        <v>0</v>
      </c>
      <c r="H53" s="93">
        <f t="shared" si="1"/>
        <v>0</v>
      </c>
      <c r="I53" s="93">
        <f t="shared" si="1"/>
        <v>0</v>
      </c>
      <c r="J53" s="93">
        <f t="shared" si="1"/>
        <v>0</v>
      </c>
      <c r="K53" s="93">
        <f t="shared" si="1"/>
        <v>0</v>
      </c>
      <c r="L53" s="93">
        <f t="shared" si="1"/>
        <v>0</v>
      </c>
      <c r="M53" s="93">
        <f t="shared" si="1"/>
        <v>0</v>
      </c>
      <c r="N53" s="93">
        <f t="shared" si="1"/>
        <v>0</v>
      </c>
      <c r="O53">
        <f t="shared" ref="O53:O58" si="2">SUM(C53:H53)</f>
        <v>0</v>
      </c>
      <c r="P53">
        <f t="shared" ref="P53:P58" si="3">SUM(I53:N53)</f>
        <v>0</v>
      </c>
      <c r="Q53">
        <f t="shared" ref="Q53:Q58" si="4">SUM(C53:N53)</f>
        <v>0</v>
      </c>
    </row>
    <row r="54" spans="2:17">
      <c r="B54" s="94" t="s">
        <v>448</v>
      </c>
      <c r="C54" s="95">
        <f t="shared" ref="C54:N54" si="5">COUNTIF(C$6:C$47,"B")</f>
        <v>0</v>
      </c>
      <c r="D54" s="95">
        <f t="shared" si="5"/>
        <v>0</v>
      </c>
      <c r="E54" s="95">
        <f t="shared" si="5"/>
        <v>0</v>
      </c>
      <c r="F54" s="95">
        <f t="shared" si="5"/>
        <v>0</v>
      </c>
      <c r="G54" s="95">
        <f t="shared" si="5"/>
        <v>0</v>
      </c>
      <c r="H54" s="95">
        <f t="shared" si="5"/>
        <v>0</v>
      </c>
      <c r="I54" s="95">
        <f t="shared" si="5"/>
        <v>0</v>
      </c>
      <c r="J54" s="95">
        <f t="shared" si="5"/>
        <v>0</v>
      </c>
      <c r="K54" s="95">
        <f t="shared" si="5"/>
        <v>0</v>
      </c>
      <c r="L54" s="95">
        <f t="shared" si="5"/>
        <v>0</v>
      </c>
      <c r="M54" s="95">
        <f t="shared" si="5"/>
        <v>0</v>
      </c>
      <c r="N54" s="95">
        <f t="shared" si="5"/>
        <v>0</v>
      </c>
      <c r="O54">
        <f t="shared" si="2"/>
        <v>0</v>
      </c>
      <c r="P54">
        <f t="shared" si="3"/>
        <v>0</v>
      </c>
      <c r="Q54">
        <f t="shared" si="4"/>
        <v>0</v>
      </c>
    </row>
    <row r="55" spans="2:17">
      <c r="B55" s="94" t="s">
        <v>277</v>
      </c>
      <c r="C55" s="95">
        <f t="shared" ref="C55:N55" si="6">COUNTIF(C6:C47,"P")</f>
        <v>2</v>
      </c>
      <c r="D55" s="95">
        <f t="shared" si="6"/>
        <v>7</v>
      </c>
      <c r="E55" s="95">
        <f t="shared" si="6"/>
        <v>2</v>
      </c>
      <c r="F55" s="95">
        <f t="shared" si="6"/>
        <v>2</v>
      </c>
      <c r="G55" s="95">
        <f t="shared" si="6"/>
        <v>0</v>
      </c>
      <c r="H55" s="95">
        <f t="shared" si="6"/>
        <v>4</v>
      </c>
      <c r="I55" s="95">
        <f t="shared" si="6"/>
        <v>6</v>
      </c>
      <c r="J55" s="95">
        <f t="shared" si="6"/>
        <v>4</v>
      </c>
      <c r="K55" s="95">
        <f t="shared" si="6"/>
        <v>5</v>
      </c>
      <c r="L55" s="95">
        <f t="shared" si="6"/>
        <v>0</v>
      </c>
      <c r="M55" s="95">
        <f t="shared" si="6"/>
        <v>0</v>
      </c>
      <c r="N55" s="95">
        <f t="shared" si="6"/>
        <v>0</v>
      </c>
      <c r="O55">
        <f t="shared" si="2"/>
        <v>17</v>
      </c>
      <c r="P55">
        <f t="shared" si="3"/>
        <v>15</v>
      </c>
      <c r="Q55">
        <f t="shared" si="4"/>
        <v>32</v>
      </c>
    </row>
    <row r="56" spans="2:17">
      <c r="B56" s="94" t="s">
        <v>278</v>
      </c>
      <c r="C56" s="95">
        <f t="shared" ref="C56:N56" si="7">COUNTIF(C6:C47,"$")</f>
        <v>0</v>
      </c>
      <c r="D56" s="95">
        <f t="shared" si="7"/>
        <v>0</v>
      </c>
      <c r="E56" s="95">
        <f t="shared" si="7"/>
        <v>1</v>
      </c>
      <c r="F56" s="95">
        <f t="shared" si="7"/>
        <v>0</v>
      </c>
      <c r="G56" s="95">
        <f t="shared" si="7"/>
        <v>0</v>
      </c>
      <c r="H56" s="95">
        <f t="shared" si="7"/>
        <v>1</v>
      </c>
      <c r="I56" s="95">
        <f t="shared" si="7"/>
        <v>0</v>
      </c>
      <c r="J56" s="95">
        <f t="shared" si="7"/>
        <v>0</v>
      </c>
      <c r="K56" s="95">
        <f t="shared" si="7"/>
        <v>0</v>
      </c>
      <c r="L56" s="95">
        <f t="shared" si="7"/>
        <v>0</v>
      </c>
      <c r="M56" s="95">
        <f t="shared" si="7"/>
        <v>0</v>
      </c>
      <c r="N56" s="95">
        <f t="shared" si="7"/>
        <v>0</v>
      </c>
      <c r="O56">
        <f t="shared" si="2"/>
        <v>2</v>
      </c>
      <c r="P56">
        <f t="shared" si="3"/>
        <v>0</v>
      </c>
      <c r="Q56">
        <f t="shared" si="4"/>
        <v>2</v>
      </c>
    </row>
    <row r="57" spans="2:17">
      <c r="B57" s="94" t="s">
        <v>279</v>
      </c>
      <c r="C57" s="95">
        <f t="shared" ref="C57:N57" si="8">COUNTIF(C6:C47,"I")</f>
        <v>0</v>
      </c>
      <c r="D57" s="95">
        <f t="shared" si="8"/>
        <v>0</v>
      </c>
      <c r="E57" s="95">
        <f t="shared" si="8"/>
        <v>0</v>
      </c>
      <c r="F57" s="95">
        <f t="shared" si="8"/>
        <v>1</v>
      </c>
      <c r="G57" s="95">
        <f t="shared" si="8"/>
        <v>0</v>
      </c>
      <c r="H57" s="95">
        <f t="shared" si="8"/>
        <v>1</v>
      </c>
      <c r="I57" s="95">
        <f t="shared" si="8"/>
        <v>0</v>
      </c>
      <c r="J57" s="95">
        <f t="shared" si="8"/>
        <v>0</v>
      </c>
      <c r="K57" s="95">
        <f t="shared" si="8"/>
        <v>0</v>
      </c>
      <c r="L57" s="95">
        <f t="shared" si="8"/>
        <v>0</v>
      </c>
      <c r="M57" s="95">
        <f t="shared" si="8"/>
        <v>0</v>
      </c>
      <c r="N57" s="95">
        <f t="shared" si="8"/>
        <v>0</v>
      </c>
      <c r="O57">
        <f t="shared" si="2"/>
        <v>2</v>
      </c>
      <c r="P57">
        <f t="shared" si="3"/>
        <v>0</v>
      </c>
      <c r="Q57">
        <f t="shared" si="4"/>
        <v>2</v>
      </c>
    </row>
    <row r="58" spans="2:17" ht="15" thickBot="1">
      <c r="B58" s="94" t="s">
        <v>280</v>
      </c>
      <c r="C58" s="95">
        <f t="shared" ref="C58:N58" si="9">COUNTIF(C6:C47,"M")</f>
        <v>0</v>
      </c>
      <c r="D58" s="95">
        <f t="shared" si="9"/>
        <v>1</v>
      </c>
      <c r="E58" s="95">
        <f t="shared" si="9"/>
        <v>0</v>
      </c>
      <c r="F58" s="95">
        <f t="shared" si="9"/>
        <v>0</v>
      </c>
      <c r="G58" s="95">
        <f t="shared" si="9"/>
        <v>0</v>
      </c>
      <c r="H58" s="95">
        <f t="shared" si="9"/>
        <v>0</v>
      </c>
      <c r="I58" s="95">
        <f t="shared" si="9"/>
        <v>0</v>
      </c>
      <c r="J58" s="95">
        <f t="shared" si="9"/>
        <v>0</v>
      </c>
      <c r="K58" s="95">
        <f t="shared" si="9"/>
        <v>0</v>
      </c>
      <c r="L58" s="95">
        <f t="shared" si="9"/>
        <v>0</v>
      </c>
      <c r="M58" s="95">
        <f t="shared" si="9"/>
        <v>0</v>
      </c>
      <c r="N58" s="95">
        <f t="shared" si="9"/>
        <v>1</v>
      </c>
      <c r="O58">
        <f t="shared" si="2"/>
        <v>1</v>
      </c>
      <c r="P58">
        <f t="shared" si="3"/>
        <v>1</v>
      </c>
      <c r="Q58">
        <f t="shared" si="4"/>
        <v>2</v>
      </c>
    </row>
    <row r="59" spans="2:17" ht="15" thickTop="1">
      <c r="B59" s="96" t="s">
        <v>282</v>
      </c>
      <c r="C59" s="97">
        <f>SUM(C53:C58)</f>
        <v>2</v>
      </c>
      <c r="D59" s="97">
        <f t="shared" ref="D59:P59" si="10">SUM(D53:D58)</f>
        <v>8</v>
      </c>
      <c r="E59" s="97">
        <f t="shared" si="10"/>
        <v>3</v>
      </c>
      <c r="F59" s="97">
        <f t="shared" si="10"/>
        <v>3</v>
      </c>
      <c r="G59" s="97">
        <f t="shared" si="10"/>
        <v>0</v>
      </c>
      <c r="H59" s="97">
        <f t="shared" si="10"/>
        <v>6</v>
      </c>
      <c r="I59" s="97">
        <f t="shared" si="10"/>
        <v>6</v>
      </c>
      <c r="J59" s="97">
        <f t="shared" si="10"/>
        <v>4</v>
      </c>
      <c r="K59" s="97">
        <f t="shared" si="10"/>
        <v>5</v>
      </c>
      <c r="L59" s="97">
        <f t="shared" si="10"/>
        <v>0</v>
      </c>
      <c r="M59" s="97">
        <f t="shared" si="10"/>
        <v>0</v>
      </c>
      <c r="N59" s="97">
        <f t="shared" si="10"/>
        <v>1</v>
      </c>
      <c r="O59" s="97">
        <f t="shared" si="10"/>
        <v>22</v>
      </c>
      <c r="P59" s="97">
        <f t="shared" si="10"/>
        <v>16</v>
      </c>
      <c r="Q59" s="97">
        <f>SUM(Q53:Q58)</f>
        <v>38</v>
      </c>
    </row>
    <row r="60" spans="2:17">
      <c r="C60" s="86"/>
      <c r="N60">
        <f>SUM(C59:N59)</f>
        <v>38</v>
      </c>
    </row>
    <row r="62" spans="2:17">
      <c r="B62" s="98" t="s">
        <v>281</v>
      </c>
      <c r="C62" s="99">
        <f>IF(C59=C48,1,"ERROR")</f>
        <v>1</v>
      </c>
      <c r="D62" s="99">
        <f>IF(D59=D48,1,"ERROR")</f>
        <v>1</v>
      </c>
      <c r="E62" s="99">
        <f t="shared" ref="E62:N62" si="11">IF(E59=E48,1,"ERROR")</f>
        <v>1</v>
      </c>
      <c r="F62" s="99">
        <f t="shared" si="11"/>
        <v>1</v>
      </c>
      <c r="G62" s="99">
        <f t="shared" si="11"/>
        <v>1</v>
      </c>
      <c r="H62" s="99">
        <f t="shared" si="11"/>
        <v>1</v>
      </c>
      <c r="I62" s="99">
        <f t="shared" si="11"/>
        <v>1</v>
      </c>
      <c r="J62" s="99">
        <f t="shared" si="11"/>
        <v>1</v>
      </c>
      <c r="K62" s="99">
        <f t="shared" si="11"/>
        <v>1</v>
      </c>
      <c r="L62" s="99">
        <f t="shared" si="11"/>
        <v>1</v>
      </c>
      <c r="M62" s="99">
        <f t="shared" si="11"/>
        <v>1</v>
      </c>
      <c r="N62" s="99">
        <f t="shared" si="11"/>
        <v>1</v>
      </c>
    </row>
    <row r="66" spans="2:16">
      <c r="B66" s="92" t="s">
        <v>28</v>
      </c>
      <c r="C66" s="93">
        <f>COUNTIF($A$7:$A$47,"b")</f>
        <v>15</v>
      </c>
      <c r="D66" s="153">
        <f>C66/$C$71</f>
        <v>0.39473684210526316</v>
      </c>
    </row>
    <row r="67" spans="2:16">
      <c r="B67" s="94" t="s">
        <v>29</v>
      </c>
      <c r="C67" s="95">
        <f>COUNTIF($A$6:$A$47,"e")</f>
        <v>4</v>
      </c>
      <c r="D67" s="153">
        <f>C67/$C$71</f>
        <v>0.10526315789473684</v>
      </c>
    </row>
    <row r="68" spans="2:16">
      <c r="B68" s="94" t="s">
        <v>30</v>
      </c>
      <c r="C68" s="95">
        <f>COUNTIF($A$6:$A$47,"s")</f>
        <v>6</v>
      </c>
      <c r="D68" s="153">
        <f>C68/$C$71</f>
        <v>0.15789473684210525</v>
      </c>
    </row>
    <row r="69" spans="2:16">
      <c r="B69" s="148" t="s">
        <v>31</v>
      </c>
      <c r="C69" s="149">
        <f>COUNTIF($A$6:$A$47,"p")</f>
        <v>13</v>
      </c>
      <c r="D69" s="153">
        <f>C69/$C$71</f>
        <v>0.34210526315789475</v>
      </c>
    </row>
    <row r="70" spans="2:16">
      <c r="B70" s="94" t="s">
        <v>390</v>
      </c>
      <c r="C70" s="149">
        <f>COUNTIF($A$6:$A$47,"eng")</f>
        <v>0</v>
      </c>
      <c r="D70" s="153">
        <f>C70/$C$71</f>
        <v>0</v>
      </c>
    </row>
    <row r="71" spans="2:16">
      <c r="C71" s="82">
        <f>SUM(C66:C70)</f>
        <v>38</v>
      </c>
    </row>
    <row r="73" spans="2:16">
      <c r="B73" s="28"/>
      <c r="C73" s="301" t="s">
        <v>9</v>
      </c>
      <c r="D73" s="302"/>
      <c r="E73" s="302"/>
      <c r="F73" s="302"/>
      <c r="G73" s="302"/>
      <c r="H73" s="303"/>
      <c r="I73" s="301" t="s">
        <v>8</v>
      </c>
      <c r="J73" s="302"/>
      <c r="K73" s="302"/>
      <c r="L73" s="302"/>
      <c r="M73" s="302"/>
      <c r="N73" s="304"/>
    </row>
    <row r="74" spans="2:16">
      <c r="B74" s="29"/>
      <c r="C74" s="83" t="s">
        <v>13</v>
      </c>
      <c r="D74" s="23"/>
      <c r="E74" s="23"/>
      <c r="F74" s="23"/>
      <c r="G74" s="23"/>
      <c r="H74" s="24" t="s">
        <v>12</v>
      </c>
      <c r="I74" s="22" t="s">
        <v>13</v>
      </c>
      <c r="J74" s="23"/>
      <c r="K74" s="23"/>
      <c r="L74" s="23"/>
      <c r="M74" s="23"/>
      <c r="N74" s="24" t="s">
        <v>12</v>
      </c>
    </row>
    <row r="75" spans="2:16">
      <c r="B75" s="67" t="s">
        <v>15</v>
      </c>
      <c r="C75" s="309" t="s">
        <v>2</v>
      </c>
      <c r="D75" s="310"/>
      <c r="E75" s="310" t="s">
        <v>1</v>
      </c>
      <c r="F75" s="310"/>
      <c r="G75" s="310" t="s">
        <v>0</v>
      </c>
      <c r="H75" s="311"/>
      <c r="I75" s="309" t="s">
        <v>2</v>
      </c>
      <c r="J75" s="310"/>
      <c r="K75" s="310" t="s">
        <v>1</v>
      </c>
      <c r="L75" s="310"/>
      <c r="M75" s="310" t="s">
        <v>0</v>
      </c>
      <c r="N75" s="311"/>
    </row>
    <row r="76" spans="2:16">
      <c r="B76" s="168" t="s">
        <v>213</v>
      </c>
      <c r="C76" s="84" t="s">
        <v>7</v>
      </c>
      <c r="D76" s="53" t="s">
        <v>6</v>
      </c>
      <c r="E76" s="53" t="s">
        <v>4</v>
      </c>
      <c r="F76" s="53" t="s">
        <v>5</v>
      </c>
      <c r="G76" s="53"/>
      <c r="H76" s="54" t="s">
        <v>3</v>
      </c>
      <c r="I76" s="52" t="s">
        <v>7</v>
      </c>
      <c r="J76" s="53" t="s">
        <v>6</v>
      </c>
      <c r="K76" s="53" t="s">
        <v>4</v>
      </c>
      <c r="L76" s="53" t="s">
        <v>5</v>
      </c>
      <c r="M76" s="53"/>
      <c r="N76" s="54" t="s">
        <v>3</v>
      </c>
    </row>
    <row r="77" spans="2:16">
      <c r="B77" s="92" t="s">
        <v>28</v>
      </c>
      <c r="C77" s="171">
        <f>SUBTOTAL(3,C7:C21)</f>
        <v>1</v>
      </c>
      <c r="D77" s="93">
        <f t="shared" ref="D77:N77" si="12">SUBTOTAL(3,D7:D21)</f>
        <v>8</v>
      </c>
      <c r="E77" s="93">
        <f t="shared" si="12"/>
        <v>1</v>
      </c>
      <c r="F77" s="93">
        <f t="shared" si="12"/>
        <v>1</v>
      </c>
      <c r="G77" s="93"/>
      <c r="H77" s="172">
        <f t="shared" si="12"/>
        <v>3</v>
      </c>
      <c r="I77" s="171">
        <f t="shared" si="12"/>
        <v>0</v>
      </c>
      <c r="J77" s="93">
        <f t="shared" si="12"/>
        <v>0</v>
      </c>
      <c r="K77" s="93">
        <f t="shared" si="12"/>
        <v>0</v>
      </c>
      <c r="L77" s="93">
        <f t="shared" si="12"/>
        <v>0</v>
      </c>
      <c r="M77" s="93"/>
      <c r="N77" s="172">
        <f t="shared" si="12"/>
        <v>1</v>
      </c>
      <c r="O77" s="93">
        <f>COUNTIF($A$6:$A$205,"b")</f>
        <v>15</v>
      </c>
      <c r="P77" s="170">
        <f>O77/O87</f>
        <v>0.39473684210526316</v>
      </c>
    </row>
    <row r="78" spans="2:16">
      <c r="B78" s="94"/>
      <c r="C78" s="173"/>
      <c r="D78" s="95"/>
      <c r="E78" s="95"/>
      <c r="F78" s="95"/>
      <c r="G78" s="95"/>
      <c r="H78" s="176">
        <f>(SUM(C77:H77))/O87</f>
        <v>0.36842105263157893</v>
      </c>
      <c r="I78" s="173"/>
      <c r="J78" s="95"/>
      <c r="K78" s="95"/>
      <c r="L78" s="95"/>
      <c r="M78" s="95"/>
      <c r="N78" s="176">
        <f>(SUM(I77:N77))/O87</f>
        <v>2.6315789473684209E-2</v>
      </c>
      <c r="O78" s="95"/>
      <c r="P78" s="170"/>
    </row>
    <row r="79" spans="2:16">
      <c r="B79" s="94" t="s">
        <v>29</v>
      </c>
      <c r="C79" s="173">
        <f>SUBTOTAL(3,C23:C26)</f>
        <v>0</v>
      </c>
      <c r="D79" s="95">
        <f t="shared" ref="D79:N79" si="13">SUBTOTAL(3,D23:D26)</f>
        <v>0</v>
      </c>
      <c r="E79" s="95">
        <f t="shared" si="13"/>
        <v>2</v>
      </c>
      <c r="F79" s="95">
        <f t="shared" si="13"/>
        <v>0</v>
      </c>
      <c r="G79" s="95"/>
      <c r="H79" s="174">
        <f t="shared" si="13"/>
        <v>2</v>
      </c>
      <c r="I79" s="173">
        <f t="shared" si="13"/>
        <v>0</v>
      </c>
      <c r="J79" s="95">
        <f t="shared" si="13"/>
        <v>0</v>
      </c>
      <c r="K79" s="95">
        <f t="shared" si="13"/>
        <v>0</v>
      </c>
      <c r="L79" s="95">
        <f t="shared" si="13"/>
        <v>0</v>
      </c>
      <c r="M79" s="95"/>
      <c r="N79" s="174">
        <f t="shared" si="13"/>
        <v>0</v>
      </c>
      <c r="O79" s="95">
        <f>COUNTIF($A$6:$A$205,"e")</f>
        <v>4</v>
      </c>
      <c r="P79" s="170">
        <f>O79/O87</f>
        <v>0.10526315789473684</v>
      </c>
    </row>
    <row r="80" spans="2:16">
      <c r="B80" s="94"/>
      <c r="C80" s="173"/>
      <c r="D80" s="95"/>
      <c r="E80" s="95"/>
      <c r="F80" s="95"/>
      <c r="G80" s="95"/>
      <c r="H80" s="176">
        <f>(SUM(C79:H79))/O87</f>
        <v>0.10526315789473684</v>
      </c>
      <c r="I80" s="173"/>
      <c r="J80" s="95"/>
      <c r="K80" s="95"/>
      <c r="L80" s="95"/>
      <c r="M80" s="95"/>
      <c r="N80" s="176">
        <f>(SUM(I79:N79))/O87</f>
        <v>0</v>
      </c>
      <c r="O80" s="95"/>
      <c r="P80" s="170"/>
    </row>
    <row r="81" spans="2:16">
      <c r="B81" s="94" t="s">
        <v>30</v>
      </c>
      <c r="C81" s="173">
        <f>SUBTOTAL(3,C28:C33)</f>
        <v>1</v>
      </c>
      <c r="D81" s="95">
        <f>SUBTOTAL(3,D28:D33)</f>
        <v>0</v>
      </c>
      <c r="E81" s="95">
        <f>SUBTOTAL(3,E28:E33)</f>
        <v>0</v>
      </c>
      <c r="F81" s="95">
        <f>SUBTOTAL(3,F28:F33)</f>
        <v>1</v>
      </c>
      <c r="G81" s="95"/>
      <c r="H81" s="174">
        <f>SUBTOTAL(3,H28:H33)</f>
        <v>1</v>
      </c>
      <c r="I81" s="173">
        <f>SUBTOTAL(3,I28:I33)</f>
        <v>3</v>
      </c>
      <c r="J81" s="95">
        <f>SUBTOTAL(3,J28:J33)</f>
        <v>0</v>
      </c>
      <c r="K81" s="95">
        <f>SUBTOTAL(3,K28:K33)</f>
        <v>0</v>
      </c>
      <c r="L81" s="95">
        <f>SUBTOTAL(3,L28:L33)</f>
        <v>0</v>
      </c>
      <c r="M81" s="95"/>
      <c r="N81" s="174">
        <f>SUBTOTAL(3,N28:N33)</f>
        <v>0</v>
      </c>
      <c r="O81" s="95">
        <f>COUNTIF($A$6:$A$205,"s")</f>
        <v>6</v>
      </c>
      <c r="P81" s="170">
        <f>O81/O87</f>
        <v>0.15789473684210525</v>
      </c>
    </row>
    <row r="82" spans="2:16">
      <c r="B82" s="94"/>
      <c r="C82" s="173"/>
      <c r="D82" s="95"/>
      <c r="E82" s="95"/>
      <c r="F82" s="95"/>
      <c r="G82" s="95"/>
      <c r="H82" s="176">
        <f>(SUM(C81:H81))/O87</f>
        <v>7.8947368421052627E-2</v>
      </c>
      <c r="I82" s="173"/>
      <c r="J82" s="95"/>
      <c r="K82" s="95"/>
      <c r="L82" s="95"/>
      <c r="M82" s="95"/>
      <c r="N82" s="176">
        <f>(SUM(I81:N81))/O87</f>
        <v>7.8947368421052627E-2</v>
      </c>
      <c r="O82" s="95"/>
      <c r="P82" s="170"/>
    </row>
    <row r="83" spans="2:16">
      <c r="B83" s="94" t="s">
        <v>31</v>
      </c>
      <c r="C83" s="173">
        <f>SUBTOTAL(3,C35:C47)</f>
        <v>0</v>
      </c>
      <c r="D83" s="95">
        <f t="shared" ref="D83:N83" si="14">SUBTOTAL(3,D35:D47)</f>
        <v>0</v>
      </c>
      <c r="E83" s="95">
        <f t="shared" si="14"/>
        <v>0</v>
      </c>
      <c r="F83" s="95">
        <f t="shared" si="14"/>
        <v>1</v>
      </c>
      <c r="G83" s="95"/>
      <c r="H83" s="174">
        <f t="shared" si="14"/>
        <v>0</v>
      </c>
      <c r="I83" s="173">
        <f t="shared" si="14"/>
        <v>3</v>
      </c>
      <c r="J83" s="95">
        <f t="shared" si="14"/>
        <v>4</v>
      </c>
      <c r="K83" s="95">
        <f t="shared" si="14"/>
        <v>5</v>
      </c>
      <c r="L83" s="95">
        <f t="shared" si="14"/>
        <v>0</v>
      </c>
      <c r="M83" s="95"/>
      <c r="N83" s="174">
        <f t="shared" si="14"/>
        <v>0</v>
      </c>
      <c r="O83" s="95">
        <f>COUNTIF($A$6:$A$205,"p")</f>
        <v>13</v>
      </c>
      <c r="P83" s="170">
        <f>O83/O87</f>
        <v>0.34210526315789475</v>
      </c>
    </row>
    <row r="84" spans="2:16">
      <c r="B84" s="94"/>
      <c r="C84" s="173"/>
      <c r="D84" s="95"/>
      <c r="E84" s="95"/>
      <c r="F84" s="95"/>
      <c r="G84" s="95"/>
      <c r="H84" s="176">
        <f>(SUM(C83:H83))/O87</f>
        <v>2.6315789473684209E-2</v>
      </c>
      <c r="I84" s="173"/>
      <c r="J84" s="95"/>
      <c r="K84" s="95"/>
      <c r="L84" s="95"/>
      <c r="M84" s="95"/>
      <c r="N84" s="176">
        <f>(SUM(I83:N83))/O87</f>
        <v>0.31578947368421051</v>
      </c>
      <c r="O84" s="95"/>
      <c r="P84" s="170"/>
    </row>
    <row r="85" spans="2:16">
      <c r="B85" s="94" t="s">
        <v>390</v>
      </c>
      <c r="C85" s="173">
        <f>SUBTOTAL(3,C51)</f>
        <v>0</v>
      </c>
      <c r="D85" s="95">
        <f t="shared" ref="D85:N85" si="15">SUBTOTAL(3,D51)</f>
        <v>0</v>
      </c>
      <c r="E85" s="95">
        <f t="shared" si="15"/>
        <v>0</v>
      </c>
      <c r="F85" s="95">
        <f t="shared" si="15"/>
        <v>0</v>
      </c>
      <c r="G85" s="95"/>
      <c r="H85" s="174">
        <f t="shared" si="15"/>
        <v>0</v>
      </c>
      <c r="I85" s="173">
        <f t="shared" si="15"/>
        <v>0</v>
      </c>
      <c r="J85" s="95">
        <f t="shared" si="15"/>
        <v>0</v>
      </c>
      <c r="K85" s="95">
        <f t="shared" si="15"/>
        <v>0</v>
      </c>
      <c r="L85" s="95">
        <f t="shared" si="15"/>
        <v>0</v>
      </c>
      <c r="M85" s="95"/>
      <c r="N85" s="174">
        <f t="shared" si="15"/>
        <v>0</v>
      </c>
      <c r="O85" s="95">
        <f>COUNTIF($A$6:$A$205,"eng")</f>
        <v>0</v>
      </c>
      <c r="P85" s="170">
        <f>O85/O87</f>
        <v>0</v>
      </c>
    </row>
    <row r="86" spans="2:16">
      <c r="B86" s="148"/>
      <c r="C86" s="175"/>
      <c r="D86" s="149"/>
      <c r="E86" s="149"/>
      <c r="F86" s="149"/>
      <c r="G86" s="149"/>
      <c r="H86" s="177">
        <f>(SUM(C85:H85))/O87</f>
        <v>0</v>
      </c>
      <c r="I86" s="175"/>
      <c r="J86" s="149"/>
      <c r="K86" s="149"/>
      <c r="L86" s="149"/>
      <c r="M86" s="149"/>
      <c r="N86" s="177">
        <f>(SUM(I85:N85))/O87</f>
        <v>0</v>
      </c>
      <c r="O86" s="149"/>
      <c r="P86" s="170"/>
    </row>
    <row r="87" spans="2:16">
      <c r="C87" s="82">
        <f>SUM(C77,C79,C81,C83,C85)</f>
        <v>2</v>
      </c>
      <c r="D87" s="82">
        <f>SUM(D77,D79,D81,D83,D85)</f>
        <v>8</v>
      </c>
      <c r="E87" s="82">
        <f>SUM(E77,E79,E81,E83,E85)</f>
        <v>3</v>
      </c>
      <c r="F87" s="82">
        <f>SUM(F77,F79,F81,F83,F85)</f>
        <v>3</v>
      </c>
      <c r="G87" s="82"/>
      <c r="H87" s="82">
        <f>SUM(H77,H79,H81,H83,H85)</f>
        <v>6</v>
      </c>
      <c r="I87" s="82">
        <f>SUM(I77,I79,I81,I83,I85)</f>
        <v>6</v>
      </c>
      <c r="J87" s="82">
        <f>SUM(J77,J79,J81,J83,J85)</f>
        <v>4</v>
      </c>
      <c r="K87" s="82">
        <f>SUM(K77,K79,K81,K83,K85)</f>
        <v>5</v>
      </c>
      <c r="L87" s="82">
        <f>SUM(L77,L79,L81,L83,L85)</f>
        <v>0</v>
      </c>
      <c r="M87" s="82"/>
      <c r="N87" s="82">
        <f>SUM(N77,N79,N81,N83,N85)</f>
        <v>1</v>
      </c>
      <c r="O87" s="5">
        <f>SUM(O77:O85)</f>
        <v>38</v>
      </c>
      <c r="P87" s="153">
        <f>SUM(P77:P86)</f>
        <v>1</v>
      </c>
    </row>
    <row r="88" spans="2:16">
      <c r="H88">
        <f>SUM(C87:H87)</f>
        <v>22</v>
      </c>
      <c r="N88">
        <f>SUM(I87:N87)</f>
        <v>16</v>
      </c>
      <c r="O88" s="104">
        <f>N88+H88</f>
        <v>38</v>
      </c>
    </row>
  </sheetData>
  <mergeCells count="16">
    <mergeCell ref="C73:H73"/>
    <mergeCell ref="I73:N73"/>
    <mergeCell ref="C75:D75"/>
    <mergeCell ref="E75:F75"/>
    <mergeCell ref="G75:H75"/>
    <mergeCell ref="I75:J75"/>
    <mergeCell ref="K75:L75"/>
    <mergeCell ref="M75:N75"/>
    <mergeCell ref="C2:H2"/>
    <mergeCell ref="I2:N2"/>
    <mergeCell ref="C4:D4"/>
    <mergeCell ref="E4:F4"/>
    <mergeCell ref="G4:H4"/>
    <mergeCell ref="I4:J4"/>
    <mergeCell ref="K4:L4"/>
    <mergeCell ref="M4:N4"/>
  </mergeCells>
  <pageMargins left="0.7" right="0.7" top="0.75" bottom="0.75" header="0.3" footer="0.3"/>
  <legacyDrawing r:id="rId1"/>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rgb="FF00B050"/>
  </sheetPr>
  <dimension ref="A1:R161"/>
  <sheetViews>
    <sheetView zoomScale="85" zoomScaleNormal="85" zoomScalePageLayoutView="85" workbookViewId="0">
      <pane xSplit="3" ySplit="5" topLeftCell="D24" activePane="bottomRight" state="frozen"/>
      <selection activeCell="B1" sqref="B1"/>
      <selection pane="topRight" activeCell="C1" sqref="C1"/>
      <selection pane="bottomLeft" activeCell="B6" sqref="B6"/>
      <selection pane="bottomRight" activeCell="C38" sqref="C38"/>
    </sheetView>
  </sheetViews>
  <sheetFormatPr baseColWidth="10" defaultColWidth="8.83203125" defaultRowHeight="14" x14ac:dyDescent="0"/>
  <cols>
    <col min="1" max="1" width="4.33203125" bestFit="1" customWidth="1"/>
    <col min="2" max="2" width="4.33203125" style="101" customWidth="1"/>
    <col min="3" max="3" width="49.1640625" customWidth="1"/>
    <col min="4" max="4" width="10.33203125" style="82" customWidth="1"/>
    <col min="5" max="5" width="9.1640625" customWidth="1"/>
    <col min="8" max="8" width="6.1640625" customWidth="1"/>
    <col min="10" max="10" width="10.1640625" customWidth="1"/>
    <col min="11" max="11" width="8.83203125" customWidth="1"/>
    <col min="12" max="12" width="7.6640625" customWidth="1"/>
    <col min="14" max="14" width="5.33203125" customWidth="1"/>
    <col min="15" max="15" width="7.6640625" customWidth="1"/>
    <col min="16" max="16" width="29.1640625" style="104" customWidth="1"/>
    <col min="17" max="17" width="29.6640625" style="104" customWidth="1"/>
    <col min="18" max="18" width="37.33203125" style="104" customWidth="1"/>
  </cols>
  <sheetData>
    <row r="1" spans="1:18">
      <c r="C1" s="51" t="s">
        <v>955</v>
      </c>
      <c r="D1" t="s">
        <v>956</v>
      </c>
    </row>
    <row r="2" spans="1:18" ht="17.5" customHeight="1">
      <c r="C2" s="28"/>
      <c r="D2" s="301" t="s">
        <v>9</v>
      </c>
      <c r="E2" s="302"/>
      <c r="F2" s="302"/>
      <c r="G2" s="302"/>
      <c r="H2" s="302"/>
      <c r="I2" s="303"/>
      <c r="J2" s="301" t="s">
        <v>8</v>
      </c>
      <c r="K2" s="302"/>
      <c r="L2" s="302"/>
      <c r="M2" s="302"/>
      <c r="N2" s="302"/>
      <c r="O2" s="304"/>
      <c r="P2" s="105"/>
      <c r="Q2" s="106"/>
      <c r="R2" s="107"/>
    </row>
    <row r="3" spans="1:18" hidden="1">
      <c r="C3" s="29"/>
      <c r="D3" s="83" t="s">
        <v>13</v>
      </c>
      <c r="E3" s="23"/>
      <c r="F3" s="23"/>
      <c r="G3" s="23"/>
      <c r="H3" s="23"/>
      <c r="I3" s="24" t="s">
        <v>12</v>
      </c>
      <c r="J3" s="22" t="s">
        <v>13</v>
      </c>
      <c r="K3" s="23"/>
      <c r="L3" s="23"/>
      <c r="M3" s="23"/>
      <c r="N3" s="23"/>
      <c r="O3" s="24" t="s">
        <v>12</v>
      </c>
      <c r="P3" s="108"/>
      <c r="Q3" s="109"/>
      <c r="R3" s="110"/>
    </row>
    <row r="4" spans="1:18" s="58" customFormat="1" ht="20.5" customHeight="1">
      <c r="B4" s="101"/>
      <c r="C4" s="67" t="s">
        <v>15</v>
      </c>
      <c r="D4" s="309" t="s">
        <v>2</v>
      </c>
      <c r="E4" s="310"/>
      <c r="F4" s="310" t="s">
        <v>1</v>
      </c>
      <c r="G4" s="310"/>
      <c r="H4" s="310" t="s">
        <v>0</v>
      </c>
      <c r="I4" s="311"/>
      <c r="J4" s="309" t="s">
        <v>2</v>
      </c>
      <c r="K4" s="310"/>
      <c r="L4" s="310" t="s">
        <v>1</v>
      </c>
      <c r="M4" s="310"/>
      <c r="N4" s="310" t="s">
        <v>0</v>
      </c>
      <c r="O4" s="311"/>
      <c r="P4" s="312" t="s">
        <v>971</v>
      </c>
      <c r="Q4" s="313"/>
      <c r="R4" s="314"/>
    </row>
    <row r="5" spans="1:18" s="58" customFormat="1" ht="24" customHeight="1">
      <c r="B5" s="101" t="s">
        <v>1090</v>
      </c>
      <c r="C5" s="66" t="s">
        <v>213</v>
      </c>
      <c r="D5" s="84" t="s">
        <v>7</v>
      </c>
      <c r="E5" s="53" t="s">
        <v>6</v>
      </c>
      <c r="F5" s="53" t="s">
        <v>4</v>
      </c>
      <c r="G5" s="53" t="s">
        <v>5</v>
      </c>
      <c r="H5" s="53"/>
      <c r="I5" s="54" t="s">
        <v>3</v>
      </c>
      <c r="J5" s="52" t="s">
        <v>7</v>
      </c>
      <c r="K5" s="53" t="s">
        <v>6</v>
      </c>
      <c r="L5" s="53" t="s">
        <v>4</v>
      </c>
      <c r="M5" s="53" t="s">
        <v>5</v>
      </c>
      <c r="N5" s="53"/>
      <c r="O5" s="54" t="s">
        <v>3</v>
      </c>
      <c r="P5" s="147" t="s">
        <v>970</v>
      </c>
      <c r="Q5" s="115" t="s">
        <v>34</v>
      </c>
      <c r="R5" s="116" t="s">
        <v>964</v>
      </c>
    </row>
    <row r="6" spans="1:18">
      <c r="C6" s="152" t="s">
        <v>28</v>
      </c>
      <c r="D6" s="130"/>
      <c r="E6" s="132"/>
      <c r="F6" s="133"/>
      <c r="G6" s="132"/>
      <c r="H6" s="133"/>
      <c r="I6" s="134"/>
      <c r="J6" s="131"/>
      <c r="K6" s="132"/>
      <c r="L6" s="133"/>
      <c r="M6" s="132"/>
      <c r="N6" s="133"/>
      <c r="O6" s="134"/>
      <c r="P6" s="117"/>
      <c r="Q6" s="118"/>
      <c r="R6" s="119"/>
    </row>
    <row r="7" spans="1:18">
      <c r="A7" t="s">
        <v>977</v>
      </c>
      <c r="B7" s="101" t="s">
        <v>1089</v>
      </c>
      <c r="C7" s="68" t="s">
        <v>1167</v>
      </c>
      <c r="D7" s="129"/>
      <c r="E7" s="128"/>
      <c r="F7" s="136"/>
      <c r="G7" s="128"/>
      <c r="H7" s="136"/>
      <c r="I7" s="137"/>
      <c r="J7" s="135"/>
      <c r="K7" s="128"/>
      <c r="L7" s="136" t="s">
        <v>133</v>
      </c>
      <c r="M7" s="128"/>
      <c r="N7" s="136"/>
      <c r="O7" s="137"/>
      <c r="P7" s="117" t="s">
        <v>1168</v>
      </c>
      <c r="Q7" s="118" t="s">
        <v>1169</v>
      </c>
      <c r="R7" s="119"/>
    </row>
    <row r="8" spans="1:18">
      <c r="A8" t="s">
        <v>977</v>
      </c>
      <c r="B8" s="101" t="s">
        <v>1089</v>
      </c>
      <c r="C8" s="68" t="s">
        <v>1170</v>
      </c>
      <c r="D8" s="129"/>
      <c r="E8" s="128"/>
      <c r="F8" s="136"/>
      <c r="G8" s="128"/>
      <c r="H8" s="136"/>
      <c r="I8" s="137"/>
      <c r="J8" s="135"/>
      <c r="K8" s="128" t="s">
        <v>25</v>
      </c>
      <c r="L8" s="136"/>
      <c r="M8" s="128"/>
      <c r="N8" s="136"/>
      <c r="O8" s="137"/>
      <c r="P8" s="117" t="s">
        <v>1171</v>
      </c>
      <c r="Q8" s="118" t="s">
        <v>1172</v>
      </c>
      <c r="R8" s="119"/>
    </row>
    <row r="9" spans="1:18">
      <c r="A9" t="s">
        <v>977</v>
      </c>
      <c r="B9" s="101" t="s">
        <v>979</v>
      </c>
      <c r="C9" s="68" t="s">
        <v>1181</v>
      </c>
      <c r="D9" s="129"/>
      <c r="E9" s="128"/>
      <c r="F9" s="136"/>
      <c r="G9" s="128"/>
      <c r="H9" s="136"/>
      <c r="I9" s="137"/>
      <c r="J9" s="135"/>
      <c r="K9" s="128" t="s">
        <v>25</v>
      </c>
      <c r="L9" s="136"/>
      <c r="M9" s="128"/>
      <c r="N9" s="136"/>
      <c r="O9" s="137"/>
      <c r="P9" s="117" t="s">
        <v>1173</v>
      </c>
      <c r="Q9" s="118" t="s">
        <v>1174</v>
      </c>
      <c r="R9" s="119"/>
    </row>
    <row r="10" spans="1:18">
      <c r="A10" t="s">
        <v>977</v>
      </c>
      <c r="B10" s="101" t="s">
        <v>979</v>
      </c>
      <c r="C10" s="68" t="s">
        <v>1182</v>
      </c>
      <c r="D10" s="129"/>
      <c r="E10" s="128"/>
      <c r="F10" s="136"/>
      <c r="G10" s="128"/>
      <c r="H10" s="136"/>
      <c r="I10" s="137"/>
      <c r="J10" s="135"/>
      <c r="K10" s="128" t="s">
        <v>25</v>
      </c>
      <c r="L10" s="136"/>
      <c r="M10" s="128"/>
      <c r="N10" s="136"/>
      <c r="O10" s="137"/>
      <c r="P10" s="117" t="s">
        <v>1176</v>
      </c>
      <c r="Q10" s="118" t="s">
        <v>1175</v>
      </c>
      <c r="R10" s="119"/>
    </row>
    <row r="11" spans="1:18">
      <c r="A11" t="s">
        <v>977</v>
      </c>
      <c r="B11" s="101" t="s">
        <v>979</v>
      </c>
      <c r="C11" s="68" t="s">
        <v>1183</v>
      </c>
      <c r="D11" s="129"/>
      <c r="E11" s="128" t="s">
        <v>25</v>
      </c>
      <c r="F11" s="136"/>
      <c r="G11" s="128"/>
      <c r="H11" s="136"/>
      <c r="I11" s="137"/>
      <c r="J11" s="135"/>
      <c r="K11" s="128"/>
      <c r="L11" s="136"/>
      <c r="M11" s="128"/>
      <c r="N11" s="136"/>
      <c r="O11" s="137"/>
      <c r="P11" s="117" t="s">
        <v>1177</v>
      </c>
      <c r="Q11" s="118" t="s">
        <v>1178</v>
      </c>
      <c r="R11" s="119"/>
    </row>
    <row r="12" spans="1:18">
      <c r="A12" t="s">
        <v>977</v>
      </c>
      <c r="B12" s="101" t="s">
        <v>979</v>
      </c>
      <c r="C12" s="68" t="s">
        <v>1179</v>
      </c>
      <c r="D12" s="129"/>
      <c r="E12" s="128"/>
      <c r="F12" s="136"/>
      <c r="G12" s="128"/>
      <c r="H12" s="136"/>
      <c r="I12" s="137"/>
      <c r="J12" s="135" t="s">
        <v>25</v>
      </c>
      <c r="K12" s="128"/>
      <c r="L12" s="136"/>
      <c r="M12" s="128"/>
      <c r="N12" s="136"/>
      <c r="O12" s="137"/>
      <c r="P12" s="117" t="s">
        <v>1189</v>
      </c>
      <c r="Q12" s="118" t="s">
        <v>1190</v>
      </c>
      <c r="R12" s="119"/>
    </row>
    <row r="13" spans="1:18">
      <c r="A13" t="s">
        <v>977</v>
      </c>
      <c r="B13" s="101" t="s">
        <v>1079</v>
      </c>
      <c r="C13" s="68" t="s">
        <v>1180</v>
      </c>
      <c r="D13" s="129"/>
      <c r="E13" s="128"/>
      <c r="F13" s="136"/>
      <c r="G13" s="128"/>
      <c r="H13" s="136"/>
      <c r="I13" s="137"/>
      <c r="J13" s="135"/>
      <c r="K13" s="128" t="s">
        <v>25</v>
      </c>
      <c r="L13" s="136"/>
      <c r="M13" s="128"/>
      <c r="N13" s="136"/>
      <c r="O13" s="137"/>
      <c r="P13" s="117" t="s">
        <v>1187</v>
      </c>
      <c r="Q13" s="118" t="s">
        <v>1188</v>
      </c>
      <c r="R13" s="119"/>
    </row>
    <row r="14" spans="1:18">
      <c r="A14" t="s">
        <v>977</v>
      </c>
      <c r="B14" s="101" t="s">
        <v>1079</v>
      </c>
      <c r="C14" s="68" t="s">
        <v>1184</v>
      </c>
      <c r="D14" s="129"/>
      <c r="E14" s="128"/>
      <c r="F14" s="136"/>
      <c r="G14" s="128"/>
      <c r="H14" s="136"/>
      <c r="I14" s="137"/>
      <c r="J14" s="135"/>
      <c r="K14" s="128" t="s">
        <v>25</v>
      </c>
      <c r="L14" s="136"/>
      <c r="M14" s="128"/>
      <c r="N14" s="136"/>
      <c r="O14" s="137"/>
      <c r="P14" s="117" t="s">
        <v>1185</v>
      </c>
      <c r="Q14" s="118" t="s">
        <v>1186</v>
      </c>
      <c r="R14" s="119"/>
    </row>
    <row r="15" spans="1:18">
      <c r="C15" s="152" t="s">
        <v>29</v>
      </c>
      <c r="D15" s="85"/>
      <c r="E15" s="75"/>
      <c r="F15" s="76"/>
      <c r="G15" s="75"/>
      <c r="H15" s="76"/>
      <c r="I15" s="70"/>
      <c r="J15" s="69"/>
      <c r="K15" s="75"/>
      <c r="L15" s="76"/>
      <c r="M15" s="75"/>
      <c r="N15" s="76"/>
      <c r="O15" s="70"/>
      <c r="P15" s="120"/>
      <c r="Q15" s="121"/>
      <c r="R15" s="122"/>
    </row>
    <row r="16" spans="1:18">
      <c r="A16" t="s">
        <v>978</v>
      </c>
      <c r="B16" s="101" t="s">
        <v>1089</v>
      </c>
      <c r="C16" s="68" t="s">
        <v>1126</v>
      </c>
      <c r="D16" s="85"/>
      <c r="E16" s="75"/>
      <c r="F16" s="76" t="s">
        <v>25</v>
      </c>
      <c r="G16" s="75"/>
      <c r="H16" s="76"/>
      <c r="I16" s="70"/>
      <c r="J16" s="69"/>
      <c r="K16" s="75"/>
      <c r="L16" s="76"/>
      <c r="M16" s="75"/>
      <c r="N16" s="76"/>
      <c r="O16" s="70"/>
      <c r="P16" s="120" t="s">
        <v>1124</v>
      </c>
      <c r="Q16" s="121" t="s">
        <v>1135</v>
      </c>
      <c r="R16" s="122"/>
    </row>
    <row r="17" spans="1:18">
      <c r="A17" t="s">
        <v>978</v>
      </c>
      <c r="B17" s="101" t="s">
        <v>1089</v>
      </c>
      <c r="C17" s="68" t="s">
        <v>1127</v>
      </c>
      <c r="D17" s="85"/>
      <c r="E17" s="75"/>
      <c r="F17" s="76"/>
      <c r="G17" s="75"/>
      <c r="H17" s="76"/>
      <c r="I17" s="70"/>
      <c r="J17" s="69"/>
      <c r="K17" s="75"/>
      <c r="L17" s="76" t="s">
        <v>25</v>
      </c>
      <c r="M17" s="75"/>
      <c r="N17" s="76"/>
      <c r="O17" s="70"/>
      <c r="P17" s="120" t="s">
        <v>1133</v>
      </c>
      <c r="Q17" s="121" t="s">
        <v>1134</v>
      </c>
      <c r="R17" s="122"/>
    </row>
    <row r="18" spans="1:18">
      <c r="A18" t="s">
        <v>978</v>
      </c>
      <c r="B18" s="101" t="s">
        <v>1089</v>
      </c>
      <c r="C18" s="68" t="s">
        <v>1125</v>
      </c>
      <c r="D18" s="85"/>
      <c r="E18" s="75"/>
      <c r="F18" s="76"/>
      <c r="G18" s="75"/>
      <c r="H18" s="76"/>
      <c r="I18" s="70"/>
      <c r="J18" s="69"/>
      <c r="K18" s="75"/>
      <c r="L18" s="76" t="s">
        <v>25</v>
      </c>
      <c r="M18" s="75"/>
      <c r="N18" s="76"/>
      <c r="O18" s="70"/>
      <c r="P18" s="120" t="s">
        <v>1130</v>
      </c>
      <c r="Q18" s="121" t="s">
        <v>1142</v>
      </c>
      <c r="R18" s="122"/>
    </row>
    <row r="19" spans="1:18" ht="24">
      <c r="A19" t="s">
        <v>978</v>
      </c>
      <c r="B19" s="101" t="s">
        <v>979</v>
      </c>
      <c r="C19" s="68" t="s">
        <v>1128</v>
      </c>
      <c r="D19" s="85"/>
      <c r="E19" s="75"/>
      <c r="F19" s="76"/>
      <c r="G19" s="75"/>
      <c r="H19" s="76"/>
      <c r="I19" s="70"/>
      <c r="J19" s="69" t="s">
        <v>25</v>
      </c>
      <c r="K19" s="75"/>
      <c r="L19" s="76"/>
      <c r="M19" s="75"/>
      <c r="N19" s="76"/>
      <c r="O19" s="70"/>
      <c r="P19" s="120" t="s">
        <v>1129</v>
      </c>
      <c r="Q19" s="121" t="s">
        <v>1143</v>
      </c>
      <c r="R19" s="122"/>
    </row>
    <row r="20" spans="1:18">
      <c r="A20" t="s">
        <v>978</v>
      </c>
      <c r="B20" s="101" t="s">
        <v>979</v>
      </c>
      <c r="C20" s="68" t="s">
        <v>1136</v>
      </c>
      <c r="D20" s="85"/>
      <c r="E20" s="75"/>
      <c r="F20" s="76"/>
      <c r="G20" s="75"/>
      <c r="H20" s="76"/>
      <c r="I20" s="70"/>
      <c r="J20" s="69" t="s">
        <v>25</v>
      </c>
      <c r="K20" s="75"/>
      <c r="L20" s="76"/>
      <c r="M20" s="75"/>
      <c r="N20" s="76"/>
      <c r="O20" s="70"/>
      <c r="P20" s="120" t="s">
        <v>1131</v>
      </c>
      <c r="Q20" s="121" t="s">
        <v>1144</v>
      </c>
      <c r="R20" s="122"/>
    </row>
    <row r="21" spans="1:18">
      <c r="A21" t="s">
        <v>978</v>
      </c>
      <c r="B21" s="101" t="s">
        <v>979</v>
      </c>
      <c r="C21" s="68" t="s">
        <v>1137</v>
      </c>
      <c r="D21" s="85"/>
      <c r="E21" s="75"/>
      <c r="F21" s="76"/>
      <c r="G21" s="75"/>
      <c r="H21" s="76"/>
      <c r="I21" s="70"/>
      <c r="J21" s="69"/>
      <c r="K21" s="75"/>
      <c r="L21" s="76" t="s">
        <v>25</v>
      </c>
      <c r="M21" s="75"/>
      <c r="N21" s="76"/>
      <c r="O21" s="70"/>
      <c r="P21" s="120" t="s">
        <v>1132</v>
      </c>
      <c r="Q21" s="121"/>
      <c r="R21" s="122"/>
    </row>
    <row r="22" spans="1:18" ht="24">
      <c r="A22" t="s">
        <v>978</v>
      </c>
      <c r="B22" s="101" t="s">
        <v>979</v>
      </c>
      <c r="C22" s="68" t="s">
        <v>1138</v>
      </c>
      <c r="D22" s="85" t="s">
        <v>25</v>
      </c>
      <c r="E22" s="75"/>
      <c r="F22" s="76"/>
      <c r="G22" s="75"/>
      <c r="H22" s="76"/>
      <c r="I22" s="70"/>
      <c r="J22" s="69"/>
      <c r="K22" s="75"/>
      <c r="L22" s="76"/>
      <c r="M22" s="75"/>
      <c r="N22" s="76"/>
      <c r="O22" s="70"/>
      <c r="P22" s="120" t="s">
        <v>1139</v>
      </c>
      <c r="Q22" s="121" t="s">
        <v>1140</v>
      </c>
      <c r="R22" s="122"/>
    </row>
    <row r="23" spans="1:18">
      <c r="A23" t="s">
        <v>978</v>
      </c>
      <c r="B23" s="101" t="s">
        <v>979</v>
      </c>
      <c r="C23" s="68" t="s">
        <v>1141</v>
      </c>
      <c r="D23" s="85" t="s">
        <v>25</v>
      </c>
      <c r="E23" s="75"/>
      <c r="F23" s="76"/>
      <c r="G23" s="75"/>
      <c r="H23" s="76"/>
      <c r="I23" s="70"/>
      <c r="J23" s="69"/>
      <c r="K23" s="75"/>
      <c r="L23" s="76"/>
      <c r="M23" s="75"/>
      <c r="N23" s="76"/>
      <c r="O23" s="70"/>
      <c r="P23" s="120" t="s">
        <v>1147</v>
      </c>
      <c r="Q23" s="121" t="s">
        <v>1146</v>
      </c>
      <c r="R23" s="122"/>
    </row>
    <row r="24" spans="1:18">
      <c r="A24" t="s">
        <v>978</v>
      </c>
      <c r="B24" s="101" t="s">
        <v>1079</v>
      </c>
      <c r="C24" s="68" t="s">
        <v>1148</v>
      </c>
      <c r="D24" s="85" t="s">
        <v>25</v>
      </c>
      <c r="E24" s="75"/>
      <c r="F24" s="76"/>
      <c r="G24" s="75"/>
      <c r="H24" s="76"/>
      <c r="I24" s="70"/>
      <c r="J24" s="69"/>
      <c r="K24" s="75"/>
      <c r="L24" s="76"/>
      <c r="M24" s="75"/>
      <c r="N24" s="76"/>
      <c r="O24" s="70"/>
      <c r="P24" s="120" t="s">
        <v>1152</v>
      </c>
      <c r="Q24" s="121" t="s">
        <v>1153</v>
      </c>
      <c r="R24" s="122"/>
    </row>
    <row r="25" spans="1:18">
      <c r="A25" t="s">
        <v>978</v>
      </c>
      <c r="B25" s="101" t="s">
        <v>1079</v>
      </c>
      <c r="C25" s="68" t="s">
        <v>1149</v>
      </c>
      <c r="D25" s="85" t="s">
        <v>25</v>
      </c>
      <c r="E25" s="75"/>
      <c r="F25" s="76"/>
      <c r="G25" s="75"/>
      <c r="H25" s="76"/>
      <c r="I25" s="70"/>
      <c r="J25" s="69"/>
      <c r="K25" s="75"/>
      <c r="L25" s="76"/>
      <c r="M25" s="75"/>
      <c r="N25" s="76"/>
      <c r="O25" s="70"/>
      <c r="P25" s="120" t="s">
        <v>1154</v>
      </c>
      <c r="Q25" s="121" t="s">
        <v>1155</v>
      </c>
      <c r="R25" s="122"/>
    </row>
    <row r="26" spans="1:18" ht="24">
      <c r="A26" t="s">
        <v>978</v>
      </c>
      <c r="B26" s="101" t="s">
        <v>1079</v>
      </c>
      <c r="C26" s="68" t="s">
        <v>1156</v>
      </c>
      <c r="D26" s="85"/>
      <c r="E26" s="75"/>
      <c r="F26" s="76"/>
      <c r="G26" s="75"/>
      <c r="H26" s="76"/>
      <c r="I26" s="70"/>
      <c r="J26" s="69" t="s">
        <v>25</v>
      </c>
      <c r="K26" s="75"/>
      <c r="L26" s="76"/>
      <c r="M26" s="75"/>
      <c r="N26" s="76"/>
      <c r="O26" s="70"/>
      <c r="P26" s="120" t="s">
        <v>1158</v>
      </c>
      <c r="Q26" s="121" t="s">
        <v>1160</v>
      </c>
      <c r="R26" s="122"/>
    </row>
    <row r="27" spans="1:18">
      <c r="A27" t="s">
        <v>978</v>
      </c>
      <c r="B27" s="101" t="s">
        <v>1079</v>
      </c>
      <c r="C27" s="68" t="s">
        <v>1157</v>
      </c>
      <c r="D27" s="85"/>
      <c r="E27" s="75"/>
      <c r="F27" s="76"/>
      <c r="G27" s="75"/>
      <c r="H27" s="76"/>
      <c r="I27" s="70"/>
      <c r="J27" s="69" t="s">
        <v>25</v>
      </c>
      <c r="K27" s="75"/>
      <c r="L27" s="76"/>
      <c r="M27" s="75"/>
      <c r="N27" s="76"/>
      <c r="O27" s="70"/>
      <c r="P27" s="120" t="s">
        <v>1159</v>
      </c>
      <c r="Q27" s="121" t="s">
        <v>1161</v>
      </c>
      <c r="R27" s="122"/>
    </row>
    <row r="28" spans="1:18">
      <c r="A28" t="s">
        <v>978</v>
      </c>
      <c r="B28" s="101" t="s">
        <v>1079</v>
      </c>
      <c r="C28" s="68" t="s">
        <v>1150</v>
      </c>
      <c r="D28" s="85"/>
      <c r="E28" s="75"/>
      <c r="F28" s="76"/>
      <c r="G28" s="75"/>
      <c r="H28" s="76"/>
      <c r="I28" s="70"/>
      <c r="J28" s="69" t="s">
        <v>25</v>
      </c>
      <c r="K28" s="75"/>
      <c r="L28" s="76"/>
      <c r="M28" s="75"/>
      <c r="N28" s="76"/>
      <c r="O28" s="70"/>
      <c r="P28" s="120" t="s">
        <v>1163</v>
      </c>
      <c r="Q28" s="121" t="s">
        <v>1162</v>
      </c>
      <c r="R28" s="122"/>
    </row>
    <row r="29" spans="1:18">
      <c r="A29" t="s">
        <v>978</v>
      </c>
      <c r="B29" s="101" t="s">
        <v>1079</v>
      </c>
      <c r="C29" s="68" t="s">
        <v>1151</v>
      </c>
      <c r="D29" s="85"/>
      <c r="E29" s="75"/>
      <c r="F29" s="76"/>
      <c r="G29" s="75"/>
      <c r="H29" s="76"/>
      <c r="I29" s="70"/>
      <c r="J29" s="69" t="s">
        <v>25</v>
      </c>
      <c r="K29" s="75"/>
      <c r="L29" s="76"/>
      <c r="M29" s="75"/>
      <c r="N29" s="76"/>
      <c r="O29" s="70"/>
      <c r="P29" s="120" t="s">
        <v>1165</v>
      </c>
      <c r="Q29" s="121" t="s">
        <v>1164</v>
      </c>
      <c r="R29" s="122"/>
    </row>
    <row r="30" spans="1:18">
      <c r="C30" s="152" t="s">
        <v>1496</v>
      </c>
      <c r="D30" s="85"/>
      <c r="E30" s="75"/>
      <c r="F30" s="76"/>
      <c r="G30" s="75"/>
      <c r="H30" s="76"/>
      <c r="I30" s="70"/>
      <c r="J30" s="69"/>
      <c r="K30" s="75"/>
      <c r="L30" s="76"/>
      <c r="M30" s="75"/>
      <c r="N30" s="76"/>
      <c r="O30" s="70"/>
      <c r="P30" s="120"/>
      <c r="Q30" s="121"/>
      <c r="R30" s="122"/>
    </row>
    <row r="31" spans="1:18">
      <c r="A31" t="s">
        <v>979</v>
      </c>
      <c r="B31" s="101" t="s">
        <v>1089</v>
      </c>
      <c r="C31" s="68" t="s">
        <v>953</v>
      </c>
      <c r="D31" s="85" t="s">
        <v>25</v>
      </c>
      <c r="E31" s="75"/>
      <c r="F31" s="76"/>
      <c r="G31" s="75"/>
      <c r="H31" s="76"/>
      <c r="I31" s="70"/>
      <c r="J31" s="69"/>
      <c r="K31" s="75"/>
      <c r="L31" s="76"/>
      <c r="M31" s="75"/>
      <c r="N31" s="76"/>
      <c r="O31" s="70"/>
      <c r="P31" s="120" t="s">
        <v>223</v>
      </c>
      <c r="Q31" s="121" t="s">
        <v>224</v>
      </c>
      <c r="R31" s="122"/>
    </row>
    <row r="32" spans="1:18">
      <c r="A32" t="s">
        <v>979</v>
      </c>
      <c r="B32" s="101" t="s">
        <v>1089</v>
      </c>
      <c r="C32" s="68" t="s">
        <v>954</v>
      </c>
      <c r="D32" s="85" t="s">
        <v>25</v>
      </c>
      <c r="E32" s="75"/>
      <c r="F32" s="76"/>
      <c r="G32" s="75"/>
      <c r="H32" s="76"/>
      <c r="I32" s="70"/>
      <c r="J32" s="69"/>
      <c r="K32" s="75"/>
      <c r="L32" s="76"/>
      <c r="M32" s="75"/>
      <c r="N32" s="76"/>
      <c r="O32" s="70"/>
      <c r="P32" s="120" t="s">
        <v>223</v>
      </c>
      <c r="Q32" s="121" t="s">
        <v>224</v>
      </c>
      <c r="R32" s="122"/>
    </row>
    <row r="33" spans="1:18">
      <c r="A33" t="s">
        <v>979</v>
      </c>
      <c r="B33" s="101" t="s">
        <v>1089</v>
      </c>
      <c r="C33" s="68" t="s">
        <v>1123</v>
      </c>
      <c r="D33" s="85" t="s">
        <v>25</v>
      </c>
      <c r="E33" s="75"/>
      <c r="F33" s="76"/>
      <c r="G33" s="75"/>
      <c r="H33" s="76"/>
      <c r="I33" s="70"/>
      <c r="J33" s="69"/>
      <c r="K33" s="75"/>
      <c r="L33" s="76"/>
      <c r="M33" s="75"/>
      <c r="N33" s="76"/>
      <c r="O33" s="70"/>
      <c r="P33" s="120"/>
      <c r="Q33" s="121"/>
      <c r="R33" s="122"/>
    </row>
    <row r="34" spans="1:18">
      <c r="A34" t="s">
        <v>979</v>
      </c>
      <c r="B34" s="101" t="s">
        <v>1089</v>
      </c>
      <c r="C34" s="68" t="s">
        <v>1202</v>
      </c>
      <c r="D34" s="85"/>
      <c r="E34" s="75"/>
      <c r="F34" s="76"/>
      <c r="G34" s="75"/>
      <c r="H34" s="76"/>
      <c r="I34" s="70"/>
      <c r="J34" s="69"/>
      <c r="K34" s="75"/>
      <c r="L34" s="76" t="s">
        <v>25</v>
      </c>
      <c r="M34" s="75"/>
      <c r="N34" s="76"/>
      <c r="O34" s="70"/>
      <c r="P34" s="120" t="s">
        <v>1192</v>
      </c>
      <c r="Q34" s="121" t="s">
        <v>1191</v>
      </c>
      <c r="R34" s="122"/>
    </row>
    <row r="35" spans="1:18">
      <c r="A35" t="s">
        <v>979</v>
      </c>
      <c r="B35" s="101" t="s">
        <v>1089</v>
      </c>
      <c r="C35" s="68" t="s">
        <v>1203</v>
      </c>
      <c r="D35" s="85"/>
      <c r="E35" s="75"/>
      <c r="F35" s="76"/>
      <c r="G35" s="75"/>
      <c r="H35" s="76"/>
      <c r="I35" s="70"/>
      <c r="J35" s="69"/>
      <c r="K35" s="75"/>
      <c r="L35" s="76" t="s">
        <v>25</v>
      </c>
      <c r="M35" s="75"/>
      <c r="N35" s="76"/>
      <c r="O35" s="70"/>
      <c r="P35" s="120" t="s">
        <v>1195</v>
      </c>
      <c r="Q35" s="121" t="s">
        <v>1196</v>
      </c>
      <c r="R35" s="122"/>
    </row>
    <row r="36" spans="1:18">
      <c r="A36" t="s">
        <v>979</v>
      </c>
      <c r="B36" s="101" t="s">
        <v>979</v>
      </c>
      <c r="C36" s="68" t="s">
        <v>1204</v>
      </c>
      <c r="D36" s="85"/>
      <c r="E36" s="75"/>
      <c r="F36" s="76"/>
      <c r="G36" s="75"/>
      <c r="H36" s="76"/>
      <c r="I36" s="70"/>
      <c r="J36" s="69" t="s">
        <v>25</v>
      </c>
      <c r="K36" s="75"/>
      <c r="L36" s="76"/>
      <c r="M36" s="75"/>
      <c r="N36" s="76"/>
      <c r="O36" s="70"/>
      <c r="P36" s="120" t="s">
        <v>1199</v>
      </c>
      <c r="Q36" s="121" t="s">
        <v>1200</v>
      </c>
      <c r="R36" s="122"/>
    </row>
    <row r="37" spans="1:18">
      <c r="A37" t="s">
        <v>979</v>
      </c>
      <c r="B37" s="101" t="s">
        <v>979</v>
      </c>
      <c r="C37" s="68" t="s">
        <v>1205</v>
      </c>
      <c r="D37" s="85"/>
      <c r="E37" s="75"/>
      <c r="F37" s="76"/>
      <c r="G37" s="75"/>
      <c r="H37" s="76"/>
      <c r="I37" s="70"/>
      <c r="J37" s="69" t="s">
        <v>25</v>
      </c>
      <c r="K37" s="75"/>
      <c r="L37" s="76"/>
      <c r="M37" s="75"/>
      <c r="N37" s="76"/>
      <c r="O37" s="70"/>
      <c r="P37" s="120" t="s">
        <v>1206</v>
      </c>
      <c r="Q37" s="121" t="s">
        <v>1207</v>
      </c>
      <c r="R37" s="122"/>
    </row>
    <row r="38" spans="1:18">
      <c r="A38" t="s">
        <v>979</v>
      </c>
      <c r="B38" s="101" t="s">
        <v>1079</v>
      </c>
      <c r="C38" s="68" t="s">
        <v>1217</v>
      </c>
      <c r="D38" s="85"/>
      <c r="E38" s="75"/>
      <c r="F38" s="76"/>
      <c r="G38" s="75"/>
      <c r="H38" s="76"/>
      <c r="I38" s="70"/>
      <c r="J38" s="69"/>
      <c r="K38" s="183"/>
      <c r="L38" s="184" t="s">
        <v>25</v>
      </c>
      <c r="M38" s="75"/>
      <c r="N38" s="76"/>
      <c r="O38" s="70"/>
      <c r="P38" s="120" t="s">
        <v>1219</v>
      </c>
      <c r="Q38" s="121" t="s">
        <v>1218</v>
      </c>
      <c r="R38" s="122"/>
    </row>
    <row r="39" spans="1:18">
      <c r="A39" t="s">
        <v>979</v>
      </c>
      <c r="B39" s="101" t="s">
        <v>1079</v>
      </c>
      <c r="C39" s="68" t="s">
        <v>1220</v>
      </c>
      <c r="D39" s="85"/>
      <c r="E39" s="75"/>
      <c r="F39" s="76"/>
      <c r="G39" s="75"/>
      <c r="H39" s="76"/>
      <c r="I39" s="70"/>
      <c r="J39" s="69"/>
      <c r="K39" s="183" t="s">
        <v>25</v>
      </c>
      <c r="L39" s="184"/>
      <c r="M39" s="75"/>
      <c r="N39" s="76"/>
      <c r="O39" s="70"/>
      <c r="P39" s="120" t="s">
        <v>1219</v>
      </c>
      <c r="Q39" s="121" t="s">
        <v>1222</v>
      </c>
      <c r="R39" s="122"/>
    </row>
    <row r="40" spans="1:18">
      <c r="A40" t="s">
        <v>979</v>
      </c>
      <c r="B40" s="101" t="s">
        <v>1079</v>
      </c>
      <c r="C40" s="68" t="s">
        <v>1221</v>
      </c>
      <c r="D40" s="85"/>
      <c r="E40" s="75"/>
      <c r="F40" s="76"/>
      <c r="G40" s="75"/>
      <c r="H40" s="76"/>
      <c r="I40" s="70"/>
      <c r="J40" s="69"/>
      <c r="K40" s="183" t="s">
        <v>25</v>
      </c>
      <c r="L40" s="184"/>
      <c r="M40" s="75"/>
      <c r="N40" s="76"/>
      <c r="O40" s="70"/>
      <c r="P40" s="120" t="s">
        <v>1223</v>
      </c>
      <c r="Q40" s="121" t="s">
        <v>1224</v>
      </c>
      <c r="R40" s="122"/>
    </row>
    <row r="41" spans="1:18">
      <c r="A41" t="s">
        <v>979</v>
      </c>
      <c r="B41" s="101" t="s">
        <v>1079</v>
      </c>
      <c r="C41" s="68" t="s">
        <v>1225</v>
      </c>
      <c r="D41" s="85"/>
      <c r="E41" s="75"/>
      <c r="F41" s="76"/>
      <c r="G41" s="75"/>
      <c r="H41" s="76"/>
      <c r="I41" s="70"/>
      <c r="J41" s="69"/>
      <c r="K41" s="183" t="s">
        <v>25</v>
      </c>
      <c r="L41" s="184"/>
      <c r="M41" s="75"/>
      <c r="N41" s="76"/>
      <c r="O41" s="70"/>
      <c r="P41" s="120" t="s">
        <v>1226</v>
      </c>
      <c r="Q41" s="121" t="s">
        <v>1227</v>
      </c>
      <c r="R41" s="122"/>
    </row>
    <row r="42" spans="1:18">
      <c r="A42" t="s">
        <v>979</v>
      </c>
      <c r="B42" s="101" t="s">
        <v>1089</v>
      </c>
      <c r="C42" s="68" t="s">
        <v>1252</v>
      </c>
      <c r="D42" s="85"/>
      <c r="E42" s="75"/>
      <c r="F42" s="76"/>
      <c r="G42" s="75"/>
      <c r="H42" s="76"/>
      <c r="I42" s="70"/>
      <c r="J42" s="69"/>
      <c r="K42" s="75"/>
      <c r="L42" s="76" t="s">
        <v>25</v>
      </c>
      <c r="M42" s="75"/>
      <c r="N42" s="76"/>
      <c r="O42" s="70"/>
      <c r="P42" s="120" t="s">
        <v>1251</v>
      </c>
      <c r="Q42" s="121" t="s">
        <v>1250</v>
      </c>
      <c r="R42" s="122"/>
    </row>
    <row r="43" spans="1:18" ht="24">
      <c r="A43" t="s">
        <v>979</v>
      </c>
      <c r="B43" s="101" t="s">
        <v>1089</v>
      </c>
      <c r="C43" s="68" t="s">
        <v>1255</v>
      </c>
      <c r="D43" s="85"/>
      <c r="E43" s="75"/>
      <c r="F43" s="76"/>
      <c r="G43" s="75"/>
      <c r="H43" s="76"/>
      <c r="I43" s="70"/>
      <c r="J43" s="69"/>
      <c r="K43" s="75" t="s">
        <v>25</v>
      </c>
      <c r="L43" s="76"/>
      <c r="M43" s="75"/>
      <c r="N43" s="76"/>
      <c r="O43" s="70"/>
      <c r="P43" s="120" t="s">
        <v>1253</v>
      </c>
      <c r="Q43" s="121" t="s">
        <v>1254</v>
      </c>
      <c r="R43" s="122"/>
    </row>
    <row r="44" spans="1:18">
      <c r="A44" t="s">
        <v>979</v>
      </c>
      <c r="B44" s="101" t="s">
        <v>979</v>
      </c>
      <c r="C44" s="68" t="s">
        <v>1256</v>
      </c>
      <c r="D44" s="85"/>
      <c r="E44" s="75"/>
      <c r="F44" s="76"/>
      <c r="G44" s="75"/>
      <c r="H44" s="76"/>
      <c r="I44" s="70"/>
      <c r="J44" s="69" t="s">
        <v>25</v>
      </c>
      <c r="K44" s="75"/>
      <c r="L44" s="76"/>
      <c r="M44" s="75"/>
      <c r="N44" s="76"/>
      <c r="O44" s="70"/>
      <c r="P44" s="120" t="s">
        <v>1258</v>
      </c>
      <c r="Q44" s="121" t="s">
        <v>1259</v>
      </c>
      <c r="R44" s="122"/>
    </row>
    <row r="45" spans="1:18">
      <c r="A45" t="s">
        <v>979</v>
      </c>
      <c r="B45" s="101" t="s">
        <v>979</v>
      </c>
      <c r="C45" s="68" t="s">
        <v>1257</v>
      </c>
      <c r="D45" s="85"/>
      <c r="E45" s="75"/>
      <c r="F45" s="76"/>
      <c r="G45" s="75"/>
      <c r="H45" s="76"/>
      <c r="I45" s="70"/>
      <c r="J45" s="69"/>
      <c r="K45" s="75" t="s">
        <v>25</v>
      </c>
      <c r="L45" s="76"/>
      <c r="M45" s="75"/>
      <c r="N45" s="76"/>
      <c r="O45" s="70"/>
      <c r="P45" s="120" t="s">
        <v>1258</v>
      </c>
      <c r="Q45" s="121" t="s">
        <v>1260</v>
      </c>
      <c r="R45" s="122"/>
    </row>
    <row r="46" spans="1:18">
      <c r="A46" t="s">
        <v>979</v>
      </c>
      <c r="B46" s="101" t="s">
        <v>979</v>
      </c>
      <c r="C46" s="68" t="s">
        <v>1261</v>
      </c>
      <c r="D46" s="85"/>
      <c r="E46" s="75"/>
      <c r="F46" s="76"/>
      <c r="G46" s="75"/>
      <c r="H46" s="76"/>
      <c r="I46" s="70"/>
      <c r="J46" s="69" t="s">
        <v>25</v>
      </c>
      <c r="K46" s="75"/>
      <c r="L46" s="76"/>
      <c r="M46" s="75"/>
      <c r="N46" s="76"/>
      <c r="O46" s="70"/>
      <c r="P46" s="120" t="s">
        <v>1258</v>
      </c>
      <c r="Q46" s="121" t="s">
        <v>1263</v>
      </c>
      <c r="R46" s="122"/>
    </row>
    <row r="47" spans="1:18">
      <c r="A47" t="s">
        <v>979</v>
      </c>
      <c r="B47" s="101" t="s">
        <v>979</v>
      </c>
      <c r="C47" s="68" t="s">
        <v>1262</v>
      </c>
      <c r="D47" s="85"/>
      <c r="E47" s="75"/>
      <c r="F47" s="76"/>
      <c r="G47" s="75"/>
      <c r="H47" s="76"/>
      <c r="I47" s="70"/>
      <c r="J47" s="69" t="s">
        <v>25</v>
      </c>
      <c r="K47" s="75"/>
      <c r="L47" s="76"/>
      <c r="M47" s="75"/>
      <c r="N47" s="76"/>
      <c r="O47" s="70"/>
      <c r="P47" s="120" t="s">
        <v>1258</v>
      </c>
      <c r="Q47" s="121" t="s">
        <v>1264</v>
      </c>
      <c r="R47" s="122"/>
    </row>
    <row r="48" spans="1:18">
      <c r="A48" t="s">
        <v>979</v>
      </c>
      <c r="B48" s="101" t="s">
        <v>1079</v>
      </c>
      <c r="C48" s="68" t="s">
        <v>1265</v>
      </c>
      <c r="D48" s="85"/>
      <c r="E48" s="75"/>
      <c r="F48" s="76"/>
      <c r="G48" s="75"/>
      <c r="H48" s="76"/>
      <c r="I48" s="70"/>
      <c r="J48" s="69" t="s">
        <v>980</v>
      </c>
      <c r="K48" s="75"/>
      <c r="L48" s="76"/>
      <c r="M48" s="75"/>
      <c r="N48" s="76"/>
      <c r="O48" s="70"/>
      <c r="P48" s="120" t="s">
        <v>1258</v>
      </c>
      <c r="Q48" s="121" t="s">
        <v>1267</v>
      </c>
      <c r="R48" s="122"/>
    </row>
    <row r="49" spans="1:18">
      <c r="A49" t="s">
        <v>979</v>
      </c>
      <c r="B49" s="101" t="s">
        <v>1079</v>
      </c>
      <c r="C49" s="68" t="s">
        <v>1266</v>
      </c>
      <c r="D49" s="85"/>
      <c r="E49" s="75"/>
      <c r="F49" s="76"/>
      <c r="G49" s="75"/>
      <c r="H49" s="76"/>
      <c r="I49" s="70"/>
      <c r="J49" s="69" t="s">
        <v>980</v>
      </c>
      <c r="K49" s="75"/>
      <c r="L49" s="76"/>
      <c r="M49" s="75"/>
      <c r="N49" s="76"/>
      <c r="O49" s="70"/>
      <c r="P49" s="120" t="s">
        <v>1258</v>
      </c>
      <c r="Q49" s="121" t="s">
        <v>1268</v>
      </c>
      <c r="R49" s="122"/>
    </row>
    <row r="50" spans="1:18">
      <c r="A50" t="s">
        <v>979</v>
      </c>
      <c r="B50" s="101" t="s">
        <v>1079</v>
      </c>
      <c r="C50" s="68" t="s">
        <v>1271</v>
      </c>
      <c r="D50" s="85"/>
      <c r="E50" s="75"/>
      <c r="F50" s="76"/>
      <c r="G50" s="75"/>
      <c r="H50" s="76"/>
      <c r="I50" s="70"/>
      <c r="J50" s="69" t="s">
        <v>115</v>
      </c>
      <c r="K50" s="75"/>
      <c r="L50" s="76"/>
      <c r="M50" s="75"/>
      <c r="N50" s="76"/>
      <c r="O50" s="70"/>
      <c r="P50" s="120" t="s">
        <v>1269</v>
      </c>
      <c r="Q50" s="121" t="s">
        <v>1270</v>
      </c>
      <c r="R50" s="122"/>
    </row>
    <row r="51" spans="1:18">
      <c r="A51" t="s">
        <v>979</v>
      </c>
      <c r="B51" s="101" t="s">
        <v>1079</v>
      </c>
      <c r="C51" s="68" t="s">
        <v>1272</v>
      </c>
      <c r="D51" s="85"/>
      <c r="E51" s="75"/>
      <c r="F51" s="76"/>
      <c r="G51" s="75"/>
      <c r="H51" s="76"/>
      <c r="I51" s="70"/>
      <c r="J51" s="69" t="s">
        <v>25</v>
      </c>
      <c r="K51" s="75"/>
      <c r="L51" s="76"/>
      <c r="M51" s="75"/>
      <c r="N51" s="76"/>
      <c r="O51" s="70"/>
      <c r="P51" s="120" t="s">
        <v>1258</v>
      </c>
      <c r="Q51" s="121" t="s">
        <v>1273</v>
      </c>
      <c r="R51" s="122"/>
    </row>
    <row r="52" spans="1:18">
      <c r="A52" t="s">
        <v>979</v>
      </c>
      <c r="B52" s="101" t="s">
        <v>1079</v>
      </c>
      <c r="C52" s="68" t="s">
        <v>1274</v>
      </c>
      <c r="D52" s="85"/>
      <c r="E52" s="75"/>
      <c r="F52" s="76"/>
      <c r="G52" s="75"/>
      <c r="H52" s="76"/>
      <c r="I52" s="70"/>
      <c r="J52" s="69" t="s">
        <v>25</v>
      </c>
      <c r="K52" s="75"/>
      <c r="L52" s="76"/>
      <c r="M52" s="75"/>
      <c r="N52" s="76"/>
      <c r="O52" s="70"/>
      <c r="P52" s="120" t="s">
        <v>1258</v>
      </c>
      <c r="Q52" s="121" t="s">
        <v>1276</v>
      </c>
      <c r="R52" s="122"/>
    </row>
    <row r="53" spans="1:18">
      <c r="A53" t="s">
        <v>979</v>
      </c>
      <c r="B53" s="101" t="s">
        <v>1079</v>
      </c>
      <c r="C53" s="68" t="s">
        <v>1275</v>
      </c>
      <c r="D53" s="85"/>
      <c r="E53" s="75"/>
      <c r="F53" s="76"/>
      <c r="G53" s="75"/>
      <c r="H53" s="76"/>
      <c r="I53" s="70"/>
      <c r="J53" s="69" t="s">
        <v>25</v>
      </c>
      <c r="K53" s="75"/>
      <c r="L53" s="76"/>
      <c r="M53" s="75"/>
      <c r="N53" s="76"/>
      <c r="O53" s="70"/>
      <c r="P53" s="120" t="s">
        <v>1258</v>
      </c>
      <c r="Q53" s="121" t="s">
        <v>1277</v>
      </c>
      <c r="R53" s="122"/>
    </row>
    <row r="54" spans="1:18">
      <c r="A54" t="s">
        <v>979</v>
      </c>
      <c r="B54" s="101" t="s">
        <v>1079</v>
      </c>
      <c r="C54" s="68" t="s">
        <v>1278</v>
      </c>
      <c r="D54" s="85"/>
      <c r="E54" s="75"/>
      <c r="F54" s="76"/>
      <c r="G54" s="75"/>
      <c r="H54" s="76"/>
      <c r="I54" s="70"/>
      <c r="J54" s="69" t="s">
        <v>25</v>
      </c>
      <c r="K54" s="75"/>
      <c r="L54" s="76"/>
      <c r="M54" s="75"/>
      <c r="N54" s="76"/>
      <c r="O54" s="70"/>
      <c r="P54" s="120" t="s">
        <v>1258</v>
      </c>
      <c r="Q54" s="121" t="s">
        <v>1280</v>
      </c>
      <c r="R54" s="122"/>
    </row>
    <row r="55" spans="1:18">
      <c r="A55" t="s">
        <v>979</v>
      </c>
      <c r="B55" s="101" t="s">
        <v>1079</v>
      </c>
      <c r="C55" s="68" t="s">
        <v>1279</v>
      </c>
      <c r="D55" s="85"/>
      <c r="E55" s="75"/>
      <c r="F55" s="76"/>
      <c r="G55" s="75"/>
      <c r="H55" s="76"/>
      <c r="I55" s="70"/>
      <c r="J55" s="69" t="s">
        <v>115</v>
      </c>
      <c r="K55" s="75"/>
      <c r="L55" s="76"/>
      <c r="M55" s="75"/>
      <c r="N55" s="76"/>
      <c r="O55" s="70"/>
      <c r="P55" s="120" t="s">
        <v>1258</v>
      </c>
      <c r="Q55" s="121" t="s">
        <v>1281</v>
      </c>
      <c r="R55" s="122"/>
    </row>
    <row r="56" spans="1:18">
      <c r="A56" t="s">
        <v>979</v>
      </c>
      <c r="B56" s="101" t="s">
        <v>1089</v>
      </c>
      <c r="C56" s="68" t="s">
        <v>1326</v>
      </c>
      <c r="D56" s="85"/>
      <c r="E56" s="75"/>
      <c r="F56" s="76"/>
      <c r="G56" s="75"/>
      <c r="H56" s="76"/>
      <c r="I56" s="70"/>
      <c r="J56" s="69"/>
      <c r="K56" s="75"/>
      <c r="L56" s="76" t="s">
        <v>115</v>
      </c>
      <c r="M56" s="75"/>
      <c r="N56" s="76"/>
      <c r="O56" s="70"/>
      <c r="P56" s="120" t="s">
        <v>1327</v>
      </c>
      <c r="Q56" s="121" t="s">
        <v>1328</v>
      </c>
      <c r="R56" s="122"/>
    </row>
    <row r="57" spans="1:18">
      <c r="A57" t="s">
        <v>979</v>
      </c>
      <c r="B57" s="101" t="s">
        <v>1089</v>
      </c>
      <c r="C57" s="68" t="s">
        <v>1314</v>
      </c>
      <c r="D57" s="85"/>
      <c r="E57" s="75"/>
      <c r="F57" s="76"/>
      <c r="G57" s="75"/>
      <c r="H57" s="76"/>
      <c r="I57" s="70"/>
      <c r="J57" s="69"/>
      <c r="K57" s="75"/>
      <c r="L57" s="76" t="s">
        <v>25</v>
      </c>
      <c r="M57" s="75"/>
      <c r="N57" s="76"/>
      <c r="O57" s="70"/>
      <c r="P57" s="120" t="s">
        <v>1327</v>
      </c>
      <c r="Q57" s="121" t="s">
        <v>1329</v>
      </c>
      <c r="R57" s="122"/>
    </row>
    <row r="58" spans="1:18">
      <c r="A58" t="s">
        <v>979</v>
      </c>
      <c r="B58" s="101" t="s">
        <v>979</v>
      </c>
      <c r="C58" s="68" t="s">
        <v>1325</v>
      </c>
      <c r="D58" s="85"/>
      <c r="E58" s="75" t="s">
        <v>25</v>
      </c>
      <c r="F58" s="76"/>
      <c r="G58" s="75"/>
      <c r="H58" s="76"/>
      <c r="I58" s="70"/>
      <c r="J58" s="69"/>
      <c r="K58" s="75"/>
      <c r="L58" s="76"/>
      <c r="M58" s="75"/>
      <c r="N58" s="76"/>
      <c r="O58" s="70"/>
      <c r="P58" s="120" t="s">
        <v>1327</v>
      </c>
      <c r="Q58" s="121" t="s">
        <v>1332</v>
      </c>
      <c r="R58" s="122"/>
    </row>
    <row r="59" spans="1:18">
      <c r="A59" t="s">
        <v>979</v>
      </c>
      <c r="B59" s="101" t="s">
        <v>979</v>
      </c>
      <c r="C59" s="68" t="s">
        <v>1315</v>
      </c>
      <c r="D59" s="85"/>
      <c r="E59" s="75"/>
      <c r="F59" s="76"/>
      <c r="G59" s="75"/>
      <c r="H59" s="76"/>
      <c r="I59" s="70"/>
      <c r="J59" s="69" t="s">
        <v>25</v>
      </c>
      <c r="K59" s="75"/>
      <c r="L59" s="76"/>
      <c r="M59" s="75"/>
      <c r="N59" s="76"/>
      <c r="O59" s="70"/>
      <c r="P59" s="120" t="s">
        <v>1327</v>
      </c>
      <c r="Q59" s="121" t="s">
        <v>1331</v>
      </c>
      <c r="R59" s="122"/>
    </row>
    <row r="60" spans="1:18">
      <c r="A60" t="s">
        <v>979</v>
      </c>
      <c r="B60" s="101" t="s">
        <v>979</v>
      </c>
      <c r="C60" s="68" t="s">
        <v>1316</v>
      </c>
      <c r="D60" s="85"/>
      <c r="E60" s="75" t="s">
        <v>25</v>
      </c>
      <c r="F60" s="76"/>
      <c r="G60" s="75"/>
      <c r="H60" s="76"/>
      <c r="I60" s="70"/>
      <c r="J60" s="69"/>
      <c r="K60" s="75"/>
      <c r="L60" s="76"/>
      <c r="M60" s="75"/>
      <c r="N60" s="76"/>
      <c r="O60" s="70"/>
      <c r="P60" s="120" t="s">
        <v>1327</v>
      </c>
      <c r="Q60" s="121" t="s">
        <v>1333</v>
      </c>
      <c r="R60" s="122"/>
    </row>
    <row r="61" spans="1:18">
      <c r="A61" t="s">
        <v>979</v>
      </c>
      <c r="B61" s="101" t="s">
        <v>979</v>
      </c>
      <c r="C61" s="68" t="s">
        <v>1317</v>
      </c>
      <c r="D61" s="85"/>
      <c r="E61" s="75"/>
      <c r="F61" s="76"/>
      <c r="G61" s="75"/>
      <c r="H61" s="76"/>
      <c r="I61" s="70"/>
      <c r="J61" s="69" t="s">
        <v>25</v>
      </c>
      <c r="K61" s="75"/>
      <c r="L61" s="76"/>
      <c r="M61" s="75"/>
      <c r="N61" s="76"/>
      <c r="O61" s="70"/>
      <c r="P61" s="120" t="s">
        <v>1327</v>
      </c>
      <c r="Q61" s="121" t="s">
        <v>1334</v>
      </c>
      <c r="R61" s="122"/>
    </row>
    <row r="62" spans="1:18">
      <c r="A62" t="s">
        <v>979</v>
      </c>
      <c r="B62" s="101" t="s">
        <v>1079</v>
      </c>
      <c r="C62" s="68" t="s">
        <v>1318</v>
      </c>
      <c r="D62" s="85"/>
      <c r="E62" s="75" t="s">
        <v>25</v>
      </c>
      <c r="F62" s="76"/>
      <c r="G62" s="75"/>
      <c r="H62" s="76"/>
      <c r="I62" s="70"/>
      <c r="J62" s="69"/>
      <c r="K62" s="75"/>
      <c r="L62" s="76"/>
      <c r="M62" s="75"/>
      <c r="N62" s="76"/>
      <c r="O62" s="70"/>
      <c r="P62" s="120" t="s">
        <v>1327</v>
      </c>
      <c r="Q62" s="121" t="s">
        <v>1336</v>
      </c>
      <c r="R62" s="122"/>
    </row>
    <row r="63" spans="1:18">
      <c r="A63" t="s">
        <v>979</v>
      </c>
      <c r="B63" s="101" t="s">
        <v>1079</v>
      </c>
      <c r="C63" s="68" t="s">
        <v>1335</v>
      </c>
      <c r="D63" s="85"/>
      <c r="E63" s="75" t="s">
        <v>25</v>
      </c>
      <c r="F63" s="76"/>
      <c r="G63" s="75"/>
      <c r="H63" s="76"/>
      <c r="I63" s="70"/>
      <c r="J63" s="69"/>
      <c r="K63" s="75"/>
      <c r="L63" s="76"/>
      <c r="M63" s="75"/>
      <c r="N63" s="76"/>
      <c r="O63" s="70"/>
      <c r="P63" s="120" t="s">
        <v>1327</v>
      </c>
      <c r="Q63" s="121" t="s">
        <v>1337</v>
      </c>
      <c r="R63" s="122"/>
    </row>
    <row r="64" spans="1:18">
      <c r="A64" t="s">
        <v>979</v>
      </c>
      <c r="B64" s="101" t="s">
        <v>1079</v>
      </c>
      <c r="C64" s="68" t="s">
        <v>1319</v>
      </c>
      <c r="D64" s="85"/>
      <c r="E64" s="75" t="s">
        <v>25</v>
      </c>
      <c r="F64" s="76"/>
      <c r="G64" s="75"/>
      <c r="H64" s="76"/>
      <c r="I64" s="70"/>
      <c r="J64" s="69"/>
      <c r="K64" s="75"/>
      <c r="L64" s="76"/>
      <c r="M64" s="75"/>
      <c r="N64" s="76"/>
      <c r="O64" s="70"/>
      <c r="P64" s="120" t="s">
        <v>1327</v>
      </c>
      <c r="Q64" s="121" t="s">
        <v>1330</v>
      </c>
      <c r="R64" s="122"/>
    </row>
    <row r="65" spans="1:18">
      <c r="A65" t="s">
        <v>979</v>
      </c>
      <c r="B65" s="101" t="s">
        <v>1079</v>
      </c>
      <c r="C65" s="68" t="s">
        <v>1320</v>
      </c>
      <c r="D65" s="85" t="s">
        <v>25</v>
      </c>
      <c r="E65" s="75"/>
      <c r="F65" s="76"/>
      <c r="G65" s="75"/>
      <c r="H65" s="76"/>
      <c r="I65" s="70"/>
      <c r="J65" s="69"/>
      <c r="K65" s="75"/>
      <c r="L65" s="76"/>
      <c r="M65" s="75"/>
      <c r="N65" s="76"/>
      <c r="O65" s="70"/>
      <c r="P65" s="120" t="s">
        <v>1327</v>
      </c>
      <c r="Q65" s="121" t="s">
        <v>1330</v>
      </c>
      <c r="R65" s="122"/>
    </row>
    <row r="66" spans="1:18">
      <c r="C66" s="152" t="s">
        <v>390</v>
      </c>
      <c r="D66" s="85"/>
      <c r="E66" s="75"/>
      <c r="F66" s="76"/>
      <c r="G66" s="75"/>
      <c r="H66" s="76"/>
      <c r="I66" s="70"/>
      <c r="J66" s="69"/>
      <c r="K66" s="75"/>
      <c r="L66" s="76"/>
      <c r="M66" s="75"/>
      <c r="N66" s="76"/>
      <c r="O66" s="70"/>
      <c r="P66" s="120"/>
      <c r="Q66" s="121"/>
      <c r="R66" s="122"/>
    </row>
    <row r="67" spans="1:18">
      <c r="A67" t="s">
        <v>981</v>
      </c>
      <c r="B67" s="101" t="s">
        <v>979</v>
      </c>
      <c r="C67" s="68" t="s">
        <v>1166</v>
      </c>
      <c r="D67" s="85"/>
      <c r="E67" s="75"/>
      <c r="F67" s="76"/>
      <c r="G67" s="75"/>
      <c r="H67" s="76"/>
      <c r="I67" s="70"/>
      <c r="J67" s="69" t="s">
        <v>25</v>
      </c>
      <c r="K67" s="75"/>
      <c r="L67" s="76"/>
      <c r="M67" s="75"/>
      <c r="N67" s="76"/>
      <c r="O67" s="70"/>
      <c r="P67" s="120" t="s">
        <v>1197</v>
      </c>
      <c r="Q67" s="121" t="s">
        <v>1198</v>
      </c>
      <c r="R67" s="122"/>
    </row>
    <row r="68" spans="1:18">
      <c r="A68" t="s">
        <v>981</v>
      </c>
      <c r="B68" s="101" t="s">
        <v>979</v>
      </c>
      <c r="C68" s="68" t="s">
        <v>1208</v>
      </c>
      <c r="D68" s="85"/>
      <c r="E68" s="75"/>
      <c r="F68" s="76"/>
      <c r="G68" s="75"/>
      <c r="H68" s="76"/>
      <c r="I68" s="70"/>
      <c r="J68" s="69" t="s">
        <v>17</v>
      </c>
      <c r="K68" s="75"/>
      <c r="L68" s="76"/>
      <c r="M68" s="75"/>
      <c r="N68" s="76"/>
      <c r="O68" s="70"/>
      <c r="P68" s="120" t="s">
        <v>1209</v>
      </c>
      <c r="Q68" s="121" t="s">
        <v>1210</v>
      </c>
      <c r="R68" s="122"/>
    </row>
    <row r="69" spans="1:18">
      <c r="A69" t="s">
        <v>981</v>
      </c>
      <c r="B69" s="101" t="s">
        <v>1089</v>
      </c>
      <c r="C69" s="68" t="s">
        <v>1201</v>
      </c>
      <c r="D69" s="85"/>
      <c r="E69" s="75"/>
      <c r="F69" s="76"/>
      <c r="G69" s="75"/>
      <c r="H69" s="76"/>
      <c r="I69" s="70"/>
      <c r="J69" s="69"/>
      <c r="K69" s="75"/>
      <c r="L69" s="76" t="s">
        <v>115</v>
      </c>
      <c r="M69" s="75"/>
      <c r="N69" s="76"/>
      <c r="O69" s="70"/>
      <c r="P69" s="120" t="s">
        <v>1194</v>
      </c>
      <c r="Q69" s="121" t="s">
        <v>1193</v>
      </c>
      <c r="R69" s="122"/>
    </row>
    <row r="70" spans="1:18">
      <c r="A70" t="s">
        <v>981</v>
      </c>
      <c r="B70" s="101" t="s">
        <v>1079</v>
      </c>
      <c r="C70" s="68" t="s">
        <v>1216</v>
      </c>
      <c r="D70" s="85"/>
      <c r="E70" s="75"/>
      <c r="F70" s="76"/>
      <c r="G70" s="75"/>
      <c r="H70" s="76"/>
      <c r="I70" s="70"/>
      <c r="J70" s="69" t="s">
        <v>115</v>
      </c>
      <c r="K70" s="75"/>
      <c r="L70" s="76"/>
      <c r="M70" s="75"/>
      <c r="N70" s="76"/>
      <c r="O70" s="70"/>
      <c r="P70" s="120" t="s">
        <v>1211</v>
      </c>
      <c r="Q70" s="121" t="s">
        <v>1212</v>
      </c>
      <c r="R70" s="122"/>
    </row>
    <row r="71" spans="1:18">
      <c r="A71" t="s">
        <v>981</v>
      </c>
      <c r="B71" s="101" t="s">
        <v>1079</v>
      </c>
      <c r="C71" s="68" t="s">
        <v>1215</v>
      </c>
      <c r="D71" s="85"/>
      <c r="E71" s="75"/>
      <c r="F71" s="76"/>
      <c r="G71" s="75"/>
      <c r="H71" s="76"/>
      <c r="I71" s="70"/>
      <c r="J71" s="69" t="s">
        <v>115</v>
      </c>
      <c r="K71" s="75"/>
      <c r="L71" s="76"/>
      <c r="M71" s="75"/>
      <c r="N71" s="76"/>
      <c r="O71" s="70"/>
      <c r="P71" s="120" t="s">
        <v>1213</v>
      </c>
      <c r="Q71" s="121" t="s">
        <v>1214</v>
      </c>
      <c r="R71" s="122"/>
    </row>
    <row r="72" spans="1:18">
      <c r="A72" t="s">
        <v>981</v>
      </c>
      <c r="B72" s="101" t="s">
        <v>1089</v>
      </c>
      <c r="C72" s="68" t="s">
        <v>1228</v>
      </c>
      <c r="D72" s="85"/>
      <c r="E72" s="75"/>
      <c r="F72" s="76"/>
      <c r="G72" s="75"/>
      <c r="H72" s="76"/>
      <c r="I72" s="70"/>
      <c r="J72" s="69"/>
      <c r="K72" s="75"/>
      <c r="L72" s="76" t="s">
        <v>17</v>
      </c>
      <c r="M72" s="75"/>
      <c r="N72" s="76"/>
      <c r="O72" s="70"/>
      <c r="P72" s="120" t="s">
        <v>1229</v>
      </c>
      <c r="Q72" s="121" t="s">
        <v>1230</v>
      </c>
      <c r="R72" s="122"/>
    </row>
    <row r="73" spans="1:18">
      <c r="A73" t="s">
        <v>981</v>
      </c>
      <c r="B73" s="101" t="s">
        <v>1089</v>
      </c>
      <c r="C73" s="68" t="s">
        <v>1231</v>
      </c>
      <c r="D73" s="85"/>
      <c r="E73" s="75"/>
      <c r="F73" s="76"/>
      <c r="G73" s="75"/>
      <c r="H73" s="76"/>
      <c r="I73" s="70"/>
      <c r="J73" s="69"/>
      <c r="K73" s="75"/>
      <c r="L73" s="76" t="s">
        <v>25</v>
      </c>
      <c r="M73" s="75"/>
      <c r="N73" s="76"/>
      <c r="O73" s="70"/>
      <c r="P73" s="120" t="s">
        <v>1232</v>
      </c>
      <c r="Q73" s="121" t="s">
        <v>1233</v>
      </c>
      <c r="R73" s="122"/>
    </row>
    <row r="74" spans="1:18">
      <c r="A74" t="s">
        <v>981</v>
      </c>
      <c r="B74" s="101" t="s">
        <v>979</v>
      </c>
      <c r="C74" s="68" t="s">
        <v>1234</v>
      </c>
      <c r="D74" s="85"/>
      <c r="E74" s="75"/>
      <c r="F74" s="76"/>
      <c r="G74" s="75"/>
      <c r="H74" s="76"/>
      <c r="I74" s="70"/>
      <c r="J74" s="69" t="s">
        <v>25</v>
      </c>
      <c r="K74" s="75"/>
      <c r="L74" s="76"/>
      <c r="M74" s="75"/>
      <c r="N74" s="76"/>
      <c r="O74" s="70"/>
      <c r="P74" s="120" t="s">
        <v>1232</v>
      </c>
      <c r="Q74" s="121" t="s">
        <v>1235</v>
      </c>
      <c r="R74" s="122"/>
    </row>
    <row r="75" spans="1:18">
      <c r="A75" t="s">
        <v>981</v>
      </c>
      <c r="B75" s="101" t="s">
        <v>979</v>
      </c>
      <c r="C75" s="68" t="s">
        <v>1240</v>
      </c>
      <c r="D75" s="85"/>
      <c r="E75" s="75"/>
      <c r="F75" s="76"/>
      <c r="G75" s="75"/>
      <c r="H75" s="76"/>
      <c r="I75" s="70"/>
      <c r="J75" s="69" t="s">
        <v>25</v>
      </c>
      <c r="K75" s="75"/>
      <c r="L75" s="76"/>
      <c r="M75" s="75"/>
      <c r="N75" s="76"/>
      <c r="O75" s="70"/>
      <c r="P75" s="120" t="s">
        <v>1237</v>
      </c>
      <c r="Q75" s="121" t="s">
        <v>1236</v>
      </c>
      <c r="R75" s="122"/>
    </row>
    <row r="76" spans="1:18">
      <c r="A76" t="s">
        <v>981</v>
      </c>
      <c r="B76" s="101" t="s">
        <v>979</v>
      </c>
      <c r="C76" s="68" t="s">
        <v>1239</v>
      </c>
      <c r="D76" s="85"/>
      <c r="E76" s="75"/>
      <c r="F76" s="76"/>
      <c r="G76" s="75"/>
      <c r="H76" s="76"/>
      <c r="I76" s="70"/>
      <c r="J76" s="69" t="s">
        <v>25</v>
      </c>
      <c r="K76" s="75"/>
      <c r="L76" s="76"/>
      <c r="M76" s="75"/>
      <c r="N76" s="76"/>
      <c r="O76" s="70"/>
      <c r="P76" s="120" t="s">
        <v>1237</v>
      </c>
      <c r="Q76" s="121" t="s">
        <v>1238</v>
      </c>
      <c r="R76" s="122"/>
    </row>
    <row r="77" spans="1:18">
      <c r="A77" t="s">
        <v>981</v>
      </c>
      <c r="B77" s="101" t="s">
        <v>979</v>
      </c>
      <c r="C77" s="68" t="s">
        <v>1241</v>
      </c>
      <c r="D77" s="85"/>
      <c r="E77" s="75"/>
      <c r="F77" s="76"/>
      <c r="G77" s="75"/>
      <c r="H77" s="76"/>
      <c r="I77" s="70"/>
      <c r="J77" s="69"/>
      <c r="K77" s="75"/>
      <c r="L77" s="76" t="s">
        <v>25</v>
      </c>
      <c r="M77" s="75"/>
      <c r="N77" s="76"/>
      <c r="O77" s="70"/>
      <c r="P77" s="120" t="s">
        <v>1245</v>
      </c>
      <c r="Q77" s="121" t="s">
        <v>1244</v>
      </c>
      <c r="R77" s="122"/>
    </row>
    <row r="78" spans="1:18">
      <c r="A78" t="s">
        <v>981</v>
      </c>
      <c r="B78" s="101" t="s">
        <v>979</v>
      </c>
      <c r="C78" s="68" t="s">
        <v>1242</v>
      </c>
      <c r="D78" s="85"/>
      <c r="E78" s="75"/>
      <c r="F78" s="76"/>
      <c r="G78" s="75"/>
      <c r="H78" s="76"/>
      <c r="I78" s="70"/>
      <c r="J78" s="69" t="s">
        <v>25</v>
      </c>
      <c r="K78" s="75"/>
      <c r="L78" s="76"/>
      <c r="M78" s="75"/>
      <c r="N78" s="76"/>
      <c r="O78" s="70"/>
      <c r="P78" s="120" t="s">
        <v>1247</v>
      </c>
      <c r="Q78" s="121" t="s">
        <v>1246</v>
      </c>
      <c r="R78" s="122"/>
    </row>
    <row r="79" spans="1:18">
      <c r="A79" t="s">
        <v>981</v>
      </c>
      <c r="B79" s="101" t="s">
        <v>979</v>
      </c>
      <c r="C79" s="68" t="s">
        <v>1243</v>
      </c>
      <c r="D79" s="85"/>
      <c r="E79" s="75"/>
      <c r="F79" s="76"/>
      <c r="G79" s="75"/>
      <c r="H79" s="76"/>
      <c r="I79" s="70"/>
      <c r="J79" s="182" t="s">
        <v>25</v>
      </c>
      <c r="K79" s="75"/>
      <c r="L79" s="76"/>
      <c r="M79" s="75"/>
      <c r="N79" s="76"/>
      <c r="O79" s="70"/>
      <c r="P79" s="120" t="s">
        <v>1249</v>
      </c>
      <c r="Q79" s="121" t="s">
        <v>1248</v>
      </c>
      <c r="R79" s="122"/>
    </row>
    <row r="80" spans="1:18">
      <c r="A80" t="s">
        <v>981</v>
      </c>
      <c r="B80" s="101" t="s">
        <v>1089</v>
      </c>
      <c r="C80" s="68" t="s">
        <v>1287</v>
      </c>
      <c r="D80" s="85"/>
      <c r="E80" s="75"/>
      <c r="F80" s="76"/>
      <c r="G80" s="75"/>
      <c r="H80" s="76"/>
      <c r="I80" s="70"/>
      <c r="J80" s="69"/>
      <c r="K80" s="75"/>
      <c r="L80" s="76" t="s">
        <v>25</v>
      </c>
      <c r="M80" s="75"/>
      <c r="N80" s="76"/>
      <c r="O80" s="70"/>
      <c r="P80" s="120" t="s">
        <v>1289</v>
      </c>
      <c r="Q80" s="121" t="s">
        <v>1288</v>
      </c>
      <c r="R80" s="122"/>
    </row>
    <row r="81" spans="1:18">
      <c r="A81" t="s">
        <v>981</v>
      </c>
      <c r="B81" s="101" t="s">
        <v>1089</v>
      </c>
      <c r="C81" s="68" t="s">
        <v>1290</v>
      </c>
      <c r="D81" s="103"/>
      <c r="E81" s="79"/>
      <c r="F81" s="80"/>
      <c r="G81" s="79"/>
      <c r="H81" s="80"/>
      <c r="I81" s="81"/>
      <c r="J81" s="78"/>
      <c r="K81" s="79"/>
      <c r="L81" s="80" t="s">
        <v>115</v>
      </c>
      <c r="M81" s="79"/>
      <c r="N81" s="80"/>
      <c r="O81" s="81"/>
      <c r="P81" s="120" t="s">
        <v>1291</v>
      </c>
      <c r="Q81" s="123" t="s">
        <v>1292</v>
      </c>
      <c r="R81" s="124"/>
    </row>
    <row r="82" spans="1:18">
      <c r="A82" t="s">
        <v>981</v>
      </c>
      <c r="B82" s="101" t="s">
        <v>979</v>
      </c>
      <c r="C82" s="68" t="s">
        <v>1293</v>
      </c>
      <c r="D82" s="85"/>
      <c r="E82" s="75"/>
      <c r="F82" s="76"/>
      <c r="G82" s="75"/>
      <c r="H82" s="76"/>
      <c r="I82" s="70"/>
      <c r="J82" s="69" t="s">
        <v>25</v>
      </c>
      <c r="K82" s="75"/>
      <c r="L82" s="76"/>
      <c r="M82" s="75"/>
      <c r="N82" s="76"/>
      <c r="O82" s="70"/>
      <c r="P82" s="120" t="s">
        <v>1294</v>
      </c>
      <c r="Q82" s="121" t="s">
        <v>1295</v>
      </c>
      <c r="R82" s="122"/>
    </row>
    <row r="83" spans="1:18">
      <c r="A83" t="s">
        <v>981</v>
      </c>
      <c r="B83" s="101" t="s">
        <v>979</v>
      </c>
      <c r="C83" s="68" t="s">
        <v>1296</v>
      </c>
      <c r="D83" s="85"/>
      <c r="E83" s="75"/>
      <c r="F83" s="76"/>
      <c r="G83" s="75"/>
      <c r="H83" s="76"/>
      <c r="I83" s="70"/>
      <c r="J83" s="69" t="s">
        <v>25</v>
      </c>
      <c r="K83" s="75"/>
      <c r="L83" s="76"/>
      <c r="M83" s="75"/>
      <c r="N83" s="76"/>
      <c r="O83" s="70"/>
      <c r="P83" s="120" t="s">
        <v>1294</v>
      </c>
      <c r="Q83" s="121" t="s">
        <v>1295</v>
      </c>
      <c r="R83" s="122"/>
    </row>
    <row r="84" spans="1:18">
      <c r="A84" t="s">
        <v>981</v>
      </c>
      <c r="B84" s="101" t="s">
        <v>979</v>
      </c>
      <c r="C84" s="68" t="s">
        <v>1282</v>
      </c>
      <c r="D84" s="85"/>
      <c r="E84" s="75"/>
      <c r="F84" s="76"/>
      <c r="G84" s="75"/>
      <c r="H84" s="76"/>
      <c r="I84" s="70"/>
      <c r="J84" s="69" t="s">
        <v>25</v>
      </c>
      <c r="K84" s="75"/>
      <c r="L84" s="76"/>
      <c r="M84" s="75"/>
      <c r="N84" s="76"/>
      <c r="O84" s="70"/>
      <c r="P84" s="120" t="s">
        <v>1298</v>
      </c>
      <c r="Q84" s="121" t="s">
        <v>1297</v>
      </c>
      <c r="R84" s="122"/>
    </row>
    <row r="85" spans="1:18">
      <c r="A85" t="s">
        <v>981</v>
      </c>
      <c r="B85" s="101" t="s">
        <v>979</v>
      </c>
      <c r="C85" s="68" t="s">
        <v>1301</v>
      </c>
      <c r="D85" s="85"/>
      <c r="E85" s="75"/>
      <c r="F85" s="76"/>
      <c r="G85" s="75"/>
      <c r="H85" s="76"/>
      <c r="I85" s="70"/>
      <c r="J85" s="69" t="s">
        <v>115</v>
      </c>
      <c r="K85" s="75"/>
      <c r="L85" s="76"/>
      <c r="M85" s="75"/>
      <c r="N85" s="76"/>
      <c r="O85" s="70"/>
      <c r="P85" s="120" t="s">
        <v>1299</v>
      </c>
      <c r="Q85" s="121" t="s">
        <v>1300</v>
      </c>
      <c r="R85" s="122"/>
    </row>
    <row r="86" spans="1:18">
      <c r="A86" t="s">
        <v>981</v>
      </c>
      <c r="B86" s="101" t="s">
        <v>979</v>
      </c>
      <c r="C86" s="68" t="s">
        <v>1302</v>
      </c>
      <c r="D86" s="85"/>
      <c r="E86" s="75"/>
      <c r="F86" s="76"/>
      <c r="G86" s="75"/>
      <c r="H86" s="76"/>
      <c r="I86" s="70"/>
      <c r="J86" s="69" t="s">
        <v>115</v>
      </c>
      <c r="K86" s="75"/>
      <c r="L86" s="76"/>
      <c r="M86" s="75"/>
      <c r="N86" s="76"/>
      <c r="O86" s="70"/>
      <c r="P86" s="120" t="s">
        <v>1304</v>
      </c>
      <c r="Q86" s="121" t="s">
        <v>1305</v>
      </c>
      <c r="R86" s="122"/>
    </row>
    <row r="87" spans="1:18">
      <c r="A87" t="s">
        <v>981</v>
      </c>
      <c r="B87" s="101" t="s">
        <v>1079</v>
      </c>
      <c r="C87" s="68" t="s">
        <v>1303</v>
      </c>
      <c r="D87" s="85"/>
      <c r="E87" s="75"/>
      <c r="F87" s="76"/>
      <c r="G87" s="75"/>
      <c r="H87" s="76"/>
      <c r="I87" s="70"/>
      <c r="J87" s="69" t="s">
        <v>25</v>
      </c>
      <c r="K87" s="75"/>
      <c r="L87" s="76"/>
      <c r="M87" s="75"/>
      <c r="N87" s="76"/>
      <c r="O87" s="70"/>
      <c r="P87" s="120" t="s">
        <v>1306</v>
      </c>
      <c r="Q87" s="121" t="s">
        <v>1307</v>
      </c>
      <c r="R87" s="122"/>
    </row>
    <row r="88" spans="1:18">
      <c r="A88" t="s">
        <v>981</v>
      </c>
      <c r="B88" s="101" t="s">
        <v>1079</v>
      </c>
      <c r="C88" s="68" t="s">
        <v>1283</v>
      </c>
      <c r="D88" s="85"/>
      <c r="E88" s="75"/>
      <c r="F88" s="76"/>
      <c r="G88" s="75"/>
      <c r="H88" s="76"/>
      <c r="I88" s="70"/>
      <c r="J88" s="182" t="s">
        <v>115</v>
      </c>
      <c r="K88" s="75"/>
      <c r="L88" s="76"/>
      <c r="M88" s="75"/>
      <c r="N88" s="76"/>
      <c r="O88" s="70"/>
      <c r="P88" s="120" t="s">
        <v>1308</v>
      </c>
      <c r="Q88" s="121" t="s">
        <v>1309</v>
      </c>
      <c r="R88" s="122"/>
    </row>
    <row r="89" spans="1:18">
      <c r="A89" t="s">
        <v>981</v>
      </c>
      <c r="B89" s="101" t="s">
        <v>1079</v>
      </c>
      <c r="C89" s="68" t="s">
        <v>1284</v>
      </c>
      <c r="D89" s="85"/>
      <c r="E89" s="75"/>
      <c r="F89" s="76"/>
      <c r="G89" s="75"/>
      <c r="H89" s="76"/>
      <c r="I89" s="70"/>
      <c r="J89" s="69" t="s">
        <v>115</v>
      </c>
      <c r="K89" s="75"/>
      <c r="L89" s="76"/>
      <c r="M89" s="75"/>
      <c r="N89" s="76"/>
      <c r="O89" s="70"/>
      <c r="P89" s="120" t="s">
        <v>1289</v>
      </c>
      <c r="Q89" s="121" t="s">
        <v>1310</v>
      </c>
      <c r="R89" s="122"/>
    </row>
    <row r="90" spans="1:18">
      <c r="A90" t="s">
        <v>981</v>
      </c>
      <c r="B90" s="101" t="s">
        <v>1079</v>
      </c>
      <c r="C90" s="68" t="s">
        <v>1285</v>
      </c>
      <c r="D90" s="85"/>
      <c r="E90" s="75"/>
      <c r="F90" s="76"/>
      <c r="G90" s="75"/>
      <c r="H90" s="76"/>
      <c r="I90" s="70"/>
      <c r="J90" s="69" t="s">
        <v>115</v>
      </c>
      <c r="K90" s="75"/>
      <c r="L90" s="76"/>
      <c r="M90" s="75"/>
      <c r="N90" s="76"/>
      <c r="O90" s="70"/>
      <c r="P90" s="120" t="s">
        <v>1311</v>
      </c>
      <c r="Q90" s="121" t="s">
        <v>1312</v>
      </c>
      <c r="R90" s="122"/>
    </row>
    <row r="91" spans="1:18">
      <c r="A91" t="s">
        <v>981</v>
      </c>
      <c r="B91" s="101" t="s">
        <v>1079</v>
      </c>
      <c r="C91" s="68" t="s">
        <v>1286</v>
      </c>
      <c r="D91" s="85"/>
      <c r="E91" s="75"/>
      <c r="F91" s="76"/>
      <c r="G91" s="75"/>
      <c r="H91" s="76"/>
      <c r="I91" s="70"/>
      <c r="J91" s="69" t="s">
        <v>115</v>
      </c>
      <c r="K91" s="75"/>
      <c r="L91" s="76"/>
      <c r="M91" s="75"/>
      <c r="N91" s="76"/>
      <c r="O91" s="70"/>
      <c r="P91" s="120" t="s">
        <v>1311</v>
      </c>
      <c r="Q91" s="121" t="s">
        <v>1313</v>
      </c>
      <c r="R91" s="122"/>
    </row>
    <row r="92" spans="1:18">
      <c r="C92" s="152" t="s">
        <v>1497</v>
      </c>
      <c r="D92" s="85"/>
      <c r="E92" s="75"/>
      <c r="F92" s="76"/>
      <c r="G92" s="75"/>
      <c r="H92" s="76"/>
      <c r="I92" s="70"/>
      <c r="J92" s="69"/>
      <c r="K92" s="75"/>
      <c r="L92" s="76"/>
      <c r="M92" s="75"/>
      <c r="N92" s="76"/>
      <c r="O92" s="70"/>
      <c r="P92" s="120"/>
      <c r="Q92" s="121"/>
      <c r="R92" s="122"/>
    </row>
    <row r="93" spans="1:18">
      <c r="A93" t="s">
        <v>980</v>
      </c>
      <c r="B93" s="101" t="s">
        <v>1089</v>
      </c>
      <c r="C93" s="68" t="s">
        <v>961</v>
      </c>
      <c r="D93" s="85"/>
      <c r="E93" s="75"/>
      <c r="F93" s="76"/>
      <c r="G93" s="75"/>
      <c r="H93" s="76"/>
      <c r="I93" s="70"/>
      <c r="J93" s="69"/>
      <c r="K93" s="75"/>
      <c r="L93" s="76"/>
      <c r="M93" s="75" t="s">
        <v>25</v>
      </c>
      <c r="N93" s="76"/>
      <c r="O93" s="70"/>
      <c r="P93" s="120" t="s">
        <v>963</v>
      </c>
      <c r="Q93" s="121" t="s">
        <v>962</v>
      </c>
      <c r="R93" s="122" t="s">
        <v>965</v>
      </c>
    </row>
    <row r="94" spans="1:18">
      <c r="A94" t="s">
        <v>980</v>
      </c>
      <c r="B94" s="101" t="s">
        <v>1089</v>
      </c>
      <c r="C94" s="68" t="s">
        <v>973</v>
      </c>
      <c r="D94" s="85"/>
      <c r="E94" s="75"/>
      <c r="F94" s="76"/>
      <c r="G94" s="75"/>
      <c r="H94" s="76"/>
      <c r="I94" s="70"/>
      <c r="J94" s="69"/>
      <c r="K94" s="75"/>
      <c r="L94" s="76"/>
      <c r="M94" s="75" t="s">
        <v>25</v>
      </c>
      <c r="N94" s="76"/>
      <c r="O94" s="70"/>
      <c r="P94" s="120" t="s">
        <v>967</v>
      </c>
      <c r="Q94" s="121" t="s">
        <v>966</v>
      </c>
      <c r="R94" s="122"/>
    </row>
    <row r="95" spans="1:18">
      <c r="A95" t="s">
        <v>980</v>
      </c>
      <c r="B95" s="101" t="s">
        <v>979</v>
      </c>
      <c r="C95" s="68" t="s">
        <v>1100</v>
      </c>
      <c r="D95" s="85"/>
      <c r="E95" s="75"/>
      <c r="F95" s="76"/>
      <c r="G95" s="75"/>
      <c r="H95" s="76"/>
      <c r="I95" s="70"/>
      <c r="J95" s="69" t="s">
        <v>25</v>
      </c>
      <c r="K95" s="75"/>
      <c r="L95" s="76"/>
      <c r="M95" s="75"/>
      <c r="N95" s="76"/>
      <c r="O95" s="70"/>
      <c r="P95" s="120" t="s">
        <v>1103</v>
      </c>
      <c r="Q95" s="121" t="s">
        <v>969</v>
      </c>
      <c r="R95" s="122"/>
    </row>
    <row r="96" spans="1:18">
      <c r="A96" t="s">
        <v>980</v>
      </c>
      <c r="B96" s="101" t="s">
        <v>979</v>
      </c>
      <c r="C96" s="68" t="s">
        <v>1101</v>
      </c>
      <c r="D96" s="85"/>
      <c r="E96" s="75"/>
      <c r="F96" s="76"/>
      <c r="G96" s="75"/>
      <c r="H96" s="76"/>
      <c r="I96" s="70"/>
      <c r="J96" s="69" t="s">
        <v>25</v>
      </c>
      <c r="K96" s="75"/>
      <c r="L96" s="76"/>
      <c r="M96" s="75"/>
      <c r="N96" s="76"/>
      <c r="O96" s="70"/>
      <c r="P96" s="120" t="s">
        <v>1102</v>
      </c>
      <c r="Q96" s="121" t="s">
        <v>1104</v>
      </c>
      <c r="R96" s="122"/>
    </row>
    <row r="97" spans="1:18">
      <c r="A97" t="s">
        <v>980</v>
      </c>
      <c r="B97" s="101" t="s">
        <v>979</v>
      </c>
      <c r="C97" s="68" t="s">
        <v>1105</v>
      </c>
      <c r="D97" s="85"/>
      <c r="E97" s="75"/>
      <c r="F97" s="76"/>
      <c r="G97" s="75"/>
      <c r="H97" s="76"/>
      <c r="I97" s="70"/>
      <c r="J97" s="69" t="s">
        <v>25</v>
      </c>
      <c r="K97" s="75"/>
      <c r="L97" s="76"/>
      <c r="M97" s="75"/>
      <c r="N97" s="76"/>
      <c r="O97" s="70"/>
      <c r="P97" s="120" t="s">
        <v>1106</v>
      </c>
      <c r="Q97" s="121" t="s">
        <v>1107</v>
      </c>
      <c r="R97" s="122"/>
    </row>
    <row r="98" spans="1:18">
      <c r="A98" t="s">
        <v>980</v>
      </c>
      <c r="B98" s="101" t="s">
        <v>979</v>
      </c>
      <c r="C98" s="68" t="s">
        <v>1097</v>
      </c>
      <c r="D98" s="85"/>
      <c r="E98" s="75"/>
      <c r="F98" s="76"/>
      <c r="G98" s="75"/>
      <c r="H98" s="76"/>
      <c r="I98" s="70"/>
      <c r="J98" s="69"/>
      <c r="K98" s="75"/>
      <c r="L98" s="76" t="s">
        <v>25</v>
      </c>
      <c r="M98" s="75"/>
      <c r="N98" s="76"/>
      <c r="O98" s="70"/>
      <c r="P98" s="120" t="s">
        <v>1098</v>
      </c>
      <c r="Q98" s="121" t="s">
        <v>1099</v>
      </c>
      <c r="R98" s="122"/>
    </row>
    <row r="99" spans="1:18">
      <c r="A99" t="s">
        <v>980</v>
      </c>
      <c r="B99" s="101" t="s">
        <v>979</v>
      </c>
      <c r="C99" s="68" t="s">
        <v>974</v>
      </c>
      <c r="D99" s="85"/>
      <c r="E99" s="75"/>
      <c r="F99" s="76"/>
      <c r="G99" s="75"/>
      <c r="H99" s="76"/>
      <c r="I99" s="70"/>
      <c r="J99" s="69" t="s">
        <v>25</v>
      </c>
      <c r="K99" s="75"/>
      <c r="L99" s="76"/>
      <c r="M99" s="75"/>
      <c r="N99" s="76"/>
      <c r="O99" s="70"/>
      <c r="P99" s="120" t="s">
        <v>1109</v>
      </c>
      <c r="Q99" s="121" t="s">
        <v>1108</v>
      </c>
      <c r="R99" s="122"/>
    </row>
    <row r="100" spans="1:18" ht="24">
      <c r="A100" t="s">
        <v>980</v>
      </c>
      <c r="B100" s="101" t="s">
        <v>1089</v>
      </c>
      <c r="C100" s="68" t="s">
        <v>968</v>
      </c>
      <c r="D100" s="85"/>
      <c r="E100" s="75"/>
      <c r="F100" s="76"/>
      <c r="G100" s="75"/>
      <c r="H100" s="76"/>
      <c r="I100" s="70"/>
      <c r="J100" s="69"/>
      <c r="K100" s="75"/>
      <c r="L100" s="76"/>
      <c r="M100" s="75" t="s">
        <v>25</v>
      </c>
      <c r="N100" s="76"/>
      <c r="O100" s="70"/>
      <c r="P100" s="120" t="s">
        <v>967</v>
      </c>
      <c r="Q100" s="121" t="s">
        <v>966</v>
      </c>
      <c r="R100" s="122"/>
    </row>
    <row r="101" spans="1:18">
      <c r="A101" t="s">
        <v>980</v>
      </c>
      <c r="B101" s="101" t="s">
        <v>979</v>
      </c>
      <c r="C101" s="68" t="s">
        <v>1091</v>
      </c>
      <c r="D101" s="85"/>
      <c r="E101" s="75"/>
      <c r="F101" s="76"/>
      <c r="G101" s="75"/>
      <c r="H101" s="76"/>
      <c r="I101" s="70"/>
      <c r="J101" s="69" t="s">
        <v>25</v>
      </c>
      <c r="K101" s="75"/>
      <c r="L101" s="76"/>
      <c r="M101" s="75"/>
      <c r="N101" s="76"/>
      <c r="O101" s="70"/>
      <c r="P101" s="120" t="s">
        <v>1094</v>
      </c>
      <c r="Q101" s="121" t="s">
        <v>1096</v>
      </c>
      <c r="R101" s="122"/>
    </row>
    <row r="102" spans="1:18">
      <c r="A102" t="s">
        <v>980</v>
      </c>
      <c r="B102" s="101" t="s">
        <v>979</v>
      </c>
      <c r="C102" s="68" t="s">
        <v>1092</v>
      </c>
      <c r="D102" s="85"/>
      <c r="E102" s="75"/>
      <c r="F102" s="76"/>
      <c r="G102" s="75"/>
      <c r="H102" s="76"/>
      <c r="I102" s="70"/>
      <c r="J102" s="69" t="s">
        <v>25</v>
      </c>
      <c r="K102" s="75"/>
      <c r="L102" s="76"/>
      <c r="M102" s="75"/>
      <c r="N102" s="76"/>
      <c r="O102" s="70"/>
      <c r="P102" s="120" t="s">
        <v>1095</v>
      </c>
      <c r="Q102" s="121" t="s">
        <v>1093</v>
      </c>
      <c r="R102" s="122"/>
    </row>
    <row r="103" spans="1:18">
      <c r="A103" t="s">
        <v>980</v>
      </c>
      <c r="B103" s="101" t="s">
        <v>979</v>
      </c>
      <c r="C103" s="68" t="s">
        <v>1114</v>
      </c>
      <c r="D103" s="85"/>
      <c r="E103" s="75"/>
      <c r="F103" s="76"/>
      <c r="G103" s="75"/>
      <c r="H103" s="76"/>
      <c r="I103" s="70"/>
      <c r="J103" s="69" t="s">
        <v>25</v>
      </c>
      <c r="K103" s="75"/>
      <c r="L103" s="76"/>
      <c r="M103" s="75"/>
      <c r="N103" s="76"/>
      <c r="O103" s="70"/>
      <c r="P103" s="120" t="s">
        <v>1110</v>
      </c>
      <c r="Q103" s="121" t="s">
        <v>1112</v>
      </c>
      <c r="R103" s="122"/>
    </row>
    <row r="104" spans="1:18">
      <c r="A104" t="s">
        <v>980</v>
      </c>
      <c r="B104" s="101" t="s">
        <v>979</v>
      </c>
      <c r="C104" s="68" t="s">
        <v>1113</v>
      </c>
      <c r="D104" s="85"/>
      <c r="E104" s="75"/>
      <c r="F104" s="76"/>
      <c r="G104" s="75"/>
      <c r="H104" s="76"/>
      <c r="I104" s="70"/>
      <c r="J104" s="69" t="s">
        <v>25</v>
      </c>
      <c r="K104" s="75"/>
      <c r="L104" s="76"/>
      <c r="M104" s="75"/>
      <c r="N104" s="76"/>
      <c r="O104" s="70"/>
      <c r="P104" s="120" t="s">
        <v>1111</v>
      </c>
      <c r="Q104" s="121"/>
      <c r="R104" s="122"/>
    </row>
    <row r="105" spans="1:18">
      <c r="A105" t="s">
        <v>980</v>
      </c>
      <c r="B105" s="101" t="s">
        <v>979</v>
      </c>
      <c r="C105" s="68" t="s">
        <v>1115</v>
      </c>
      <c r="D105" s="85"/>
      <c r="E105" s="75"/>
      <c r="F105" s="76"/>
      <c r="G105" s="75"/>
      <c r="H105" s="76"/>
      <c r="I105" s="70"/>
      <c r="J105" s="69"/>
      <c r="K105" s="75" t="s">
        <v>25</v>
      </c>
      <c r="L105" s="76"/>
      <c r="M105" s="75"/>
      <c r="N105" s="76"/>
      <c r="O105" s="70"/>
      <c r="P105" s="120" t="s">
        <v>1117</v>
      </c>
      <c r="Q105" s="121" t="s">
        <v>1118</v>
      </c>
      <c r="R105" s="122"/>
    </row>
    <row r="106" spans="1:18">
      <c r="A106" t="s">
        <v>980</v>
      </c>
      <c r="B106" s="101" t="s">
        <v>979</v>
      </c>
      <c r="C106" s="68" t="s">
        <v>1116</v>
      </c>
      <c r="D106" s="85"/>
      <c r="E106" s="75"/>
      <c r="F106" s="76"/>
      <c r="G106" s="75"/>
      <c r="H106" s="76"/>
      <c r="I106" s="70"/>
      <c r="J106" s="69"/>
      <c r="K106" s="75"/>
      <c r="L106" s="76" t="s">
        <v>115</v>
      </c>
      <c r="M106" s="75"/>
      <c r="N106" s="76"/>
      <c r="O106" s="70"/>
      <c r="P106" s="120" t="s">
        <v>1117</v>
      </c>
      <c r="Q106" s="121" t="s">
        <v>1119</v>
      </c>
      <c r="R106" s="122"/>
    </row>
    <row r="107" spans="1:18">
      <c r="A107" t="s">
        <v>980</v>
      </c>
      <c r="B107" s="101" t="s">
        <v>979</v>
      </c>
      <c r="C107" s="68" t="s">
        <v>1120</v>
      </c>
      <c r="D107" s="85"/>
      <c r="E107" s="75"/>
      <c r="F107" s="76"/>
      <c r="G107" s="75"/>
      <c r="H107" s="76"/>
      <c r="I107" s="70"/>
      <c r="J107" s="69"/>
      <c r="K107" s="75" t="s">
        <v>25</v>
      </c>
      <c r="L107" s="76"/>
      <c r="M107" s="75"/>
      <c r="N107" s="76"/>
      <c r="O107" s="70"/>
      <c r="P107" s="120" t="s">
        <v>1122</v>
      </c>
      <c r="Q107" s="121" t="s">
        <v>1121</v>
      </c>
      <c r="R107" s="122"/>
    </row>
    <row r="108" spans="1:18">
      <c r="A108" t="s">
        <v>980</v>
      </c>
      <c r="B108" s="101" t="s">
        <v>1089</v>
      </c>
      <c r="C108" s="68" t="s">
        <v>1338</v>
      </c>
      <c r="D108" s="103"/>
      <c r="E108" s="79"/>
      <c r="F108" s="80"/>
      <c r="G108" s="79"/>
      <c r="H108" s="80"/>
      <c r="I108" s="81"/>
      <c r="J108" s="78"/>
      <c r="K108" s="79"/>
      <c r="L108" s="80" t="s">
        <v>115</v>
      </c>
      <c r="M108" s="79"/>
      <c r="N108" s="80"/>
      <c r="O108" s="81"/>
      <c r="P108" s="120" t="s">
        <v>1341</v>
      </c>
      <c r="Q108" s="123" t="s">
        <v>1342</v>
      </c>
      <c r="R108" s="124"/>
    </row>
    <row r="109" spans="1:18">
      <c r="A109" t="s">
        <v>980</v>
      </c>
      <c r="B109" s="101" t="s">
        <v>1089</v>
      </c>
      <c r="C109" s="68" t="s">
        <v>1339</v>
      </c>
      <c r="D109" s="103"/>
      <c r="E109" s="79"/>
      <c r="F109" s="80"/>
      <c r="G109" s="79"/>
      <c r="H109" s="80"/>
      <c r="I109" s="81"/>
      <c r="J109" s="78"/>
      <c r="K109" s="79"/>
      <c r="L109" s="80" t="s">
        <v>133</v>
      </c>
      <c r="M109" s="79"/>
      <c r="N109" s="80"/>
      <c r="O109" s="81"/>
      <c r="P109" s="120" t="s">
        <v>1341</v>
      </c>
      <c r="Q109" s="123" t="s">
        <v>1343</v>
      </c>
      <c r="R109" s="124"/>
    </row>
    <row r="110" spans="1:18">
      <c r="A110" t="s">
        <v>980</v>
      </c>
      <c r="B110" s="101" t="s">
        <v>979</v>
      </c>
      <c r="C110" s="68" t="s">
        <v>1340</v>
      </c>
      <c r="D110" s="103"/>
      <c r="E110" s="79"/>
      <c r="F110" s="80"/>
      <c r="G110" s="79"/>
      <c r="H110" s="80"/>
      <c r="I110" s="81"/>
      <c r="J110" s="78"/>
      <c r="K110" s="79" t="s">
        <v>115</v>
      </c>
      <c r="L110" s="80"/>
      <c r="M110" s="79"/>
      <c r="N110" s="80"/>
      <c r="O110" s="81"/>
      <c r="P110" s="120" t="s">
        <v>1341</v>
      </c>
      <c r="Q110" s="123" t="s">
        <v>1344</v>
      </c>
      <c r="R110" s="124"/>
    </row>
    <row r="111" spans="1:18">
      <c r="A111" t="s">
        <v>980</v>
      </c>
      <c r="B111" s="101" t="s">
        <v>979</v>
      </c>
      <c r="C111" s="68" t="s">
        <v>1345</v>
      </c>
      <c r="D111" s="103"/>
      <c r="E111" s="79"/>
      <c r="F111" s="80"/>
      <c r="G111" s="79"/>
      <c r="H111" s="80"/>
      <c r="I111" s="81"/>
      <c r="J111" s="78"/>
      <c r="K111" s="79" t="s">
        <v>25</v>
      </c>
      <c r="L111" s="80"/>
      <c r="M111" s="79"/>
      <c r="N111" s="80"/>
      <c r="O111" s="81"/>
      <c r="P111" s="120" t="s">
        <v>1341</v>
      </c>
      <c r="Q111" s="123" t="s">
        <v>1347</v>
      </c>
      <c r="R111" s="124"/>
    </row>
    <row r="112" spans="1:18">
      <c r="A112" t="s">
        <v>980</v>
      </c>
      <c r="B112" s="101" t="s">
        <v>979</v>
      </c>
      <c r="C112" s="68" t="s">
        <v>1346</v>
      </c>
      <c r="D112" s="103"/>
      <c r="E112" s="79"/>
      <c r="F112" s="80"/>
      <c r="G112" s="79"/>
      <c r="H112" s="80"/>
      <c r="I112" s="81"/>
      <c r="J112" s="78"/>
      <c r="K112" s="79" t="s">
        <v>25</v>
      </c>
      <c r="L112" s="80"/>
      <c r="M112" s="79"/>
      <c r="N112" s="80"/>
      <c r="O112" s="81"/>
      <c r="P112" s="120" t="s">
        <v>1341</v>
      </c>
      <c r="Q112" s="123" t="s">
        <v>1348</v>
      </c>
      <c r="R112" s="124"/>
    </row>
    <row r="113" spans="1:18">
      <c r="A113" t="s">
        <v>980</v>
      </c>
      <c r="B113" s="101" t="s">
        <v>979</v>
      </c>
      <c r="C113" s="68" t="s">
        <v>1354</v>
      </c>
      <c r="D113" s="103"/>
      <c r="E113" s="79"/>
      <c r="F113" s="80"/>
      <c r="G113" s="79"/>
      <c r="H113" s="80"/>
      <c r="I113" s="81"/>
      <c r="J113" s="78"/>
      <c r="K113" s="79" t="s">
        <v>25</v>
      </c>
      <c r="L113" s="80"/>
      <c r="M113" s="79"/>
      <c r="N113" s="80"/>
      <c r="O113" s="81"/>
      <c r="P113" s="120" t="s">
        <v>1341</v>
      </c>
      <c r="Q113" s="123" t="s">
        <v>1349</v>
      </c>
      <c r="R113" s="124"/>
    </row>
    <row r="114" spans="1:18">
      <c r="A114" t="s">
        <v>980</v>
      </c>
      <c r="B114" s="101" t="s">
        <v>1079</v>
      </c>
      <c r="C114" s="68" t="s">
        <v>1353</v>
      </c>
      <c r="D114" s="103"/>
      <c r="E114" s="79"/>
      <c r="F114" s="80"/>
      <c r="G114" s="79"/>
      <c r="H114" s="80"/>
      <c r="I114" s="81"/>
      <c r="J114" s="78"/>
      <c r="K114" s="79" t="s">
        <v>25</v>
      </c>
      <c r="L114" s="80"/>
      <c r="M114" s="79"/>
      <c r="N114" s="80"/>
      <c r="O114" s="81"/>
      <c r="P114" s="120" t="s">
        <v>1341</v>
      </c>
      <c r="Q114" s="123" t="s">
        <v>1350</v>
      </c>
      <c r="R114" s="124"/>
    </row>
    <row r="115" spans="1:18">
      <c r="A115" t="s">
        <v>980</v>
      </c>
      <c r="B115" s="101" t="s">
        <v>1079</v>
      </c>
      <c r="C115" s="68" t="s">
        <v>1352</v>
      </c>
      <c r="D115" s="103"/>
      <c r="E115" s="79"/>
      <c r="F115" s="80"/>
      <c r="G115" s="79"/>
      <c r="H115" s="80"/>
      <c r="I115" s="81"/>
      <c r="J115" s="78"/>
      <c r="K115" s="79" t="s">
        <v>25</v>
      </c>
      <c r="L115" s="80"/>
      <c r="M115" s="79"/>
      <c r="N115" s="80"/>
      <c r="O115" s="81"/>
      <c r="P115" s="120" t="s">
        <v>1341</v>
      </c>
      <c r="Q115" s="123" t="s">
        <v>1356</v>
      </c>
      <c r="R115" s="124"/>
    </row>
    <row r="116" spans="1:18">
      <c r="A116" t="s">
        <v>980</v>
      </c>
      <c r="B116" s="101" t="s">
        <v>1079</v>
      </c>
      <c r="C116" s="68" t="s">
        <v>1351</v>
      </c>
      <c r="D116" s="103"/>
      <c r="E116" s="79"/>
      <c r="F116" s="80"/>
      <c r="G116" s="79"/>
      <c r="H116" s="80"/>
      <c r="I116" s="81"/>
      <c r="J116" s="78"/>
      <c r="K116" s="79" t="s">
        <v>25</v>
      </c>
      <c r="L116" s="80"/>
      <c r="M116" s="79"/>
      <c r="N116" s="80"/>
      <c r="O116" s="81"/>
      <c r="P116" s="120" t="s">
        <v>1341</v>
      </c>
      <c r="Q116" s="123" t="s">
        <v>1355</v>
      </c>
      <c r="R116" s="124"/>
    </row>
    <row r="117" spans="1:18">
      <c r="A117" t="s">
        <v>980</v>
      </c>
      <c r="B117" s="101" t="s">
        <v>1079</v>
      </c>
      <c r="C117" s="68" t="s">
        <v>1321</v>
      </c>
      <c r="D117" s="103"/>
      <c r="E117" s="79"/>
      <c r="F117" s="80"/>
      <c r="G117" s="79"/>
      <c r="H117" s="80"/>
      <c r="I117" s="81"/>
      <c r="J117" s="78"/>
      <c r="K117" s="79" t="s">
        <v>25</v>
      </c>
      <c r="L117" s="80"/>
      <c r="M117" s="79"/>
      <c r="N117" s="80"/>
      <c r="O117" s="81"/>
      <c r="P117" s="120" t="s">
        <v>1341</v>
      </c>
      <c r="Q117" s="123" t="s">
        <v>1357</v>
      </c>
      <c r="R117" s="124"/>
    </row>
    <row r="118" spans="1:18">
      <c r="A118" t="s">
        <v>980</v>
      </c>
      <c r="B118" s="101" t="s">
        <v>1079</v>
      </c>
      <c r="C118" s="68" t="s">
        <v>1322</v>
      </c>
      <c r="D118" s="103"/>
      <c r="E118" s="79"/>
      <c r="F118" s="80"/>
      <c r="G118" s="79"/>
      <c r="H118" s="80"/>
      <c r="I118" s="81"/>
      <c r="J118" s="78"/>
      <c r="K118" s="79" t="s">
        <v>25</v>
      </c>
      <c r="L118" s="80"/>
      <c r="M118" s="79"/>
      <c r="N118" s="80"/>
      <c r="O118" s="81"/>
      <c r="P118" s="120" t="s">
        <v>1341</v>
      </c>
      <c r="Q118" s="123" t="s">
        <v>1358</v>
      </c>
      <c r="R118" s="124"/>
    </row>
    <row r="119" spans="1:18">
      <c r="A119" t="s">
        <v>980</v>
      </c>
      <c r="B119" s="101" t="s">
        <v>1079</v>
      </c>
      <c r="C119" s="68" t="s">
        <v>1323</v>
      </c>
      <c r="D119" s="103"/>
      <c r="E119" s="79"/>
      <c r="F119" s="80"/>
      <c r="G119" s="79"/>
      <c r="H119" s="80"/>
      <c r="I119" s="81"/>
      <c r="J119" s="78"/>
      <c r="K119" s="79" t="s">
        <v>25</v>
      </c>
      <c r="L119" s="80"/>
      <c r="M119" s="79"/>
      <c r="N119" s="80"/>
      <c r="O119" s="81"/>
      <c r="P119" s="120" t="s">
        <v>1341</v>
      </c>
      <c r="Q119" s="123" t="s">
        <v>1359</v>
      </c>
      <c r="R119" s="124"/>
    </row>
    <row r="120" spans="1:18">
      <c r="A120" t="s">
        <v>980</v>
      </c>
      <c r="B120" s="101" t="s">
        <v>1079</v>
      </c>
      <c r="C120" s="68" t="s">
        <v>1324</v>
      </c>
      <c r="D120" s="103"/>
      <c r="E120" s="79"/>
      <c r="F120" s="80"/>
      <c r="G120" s="79"/>
      <c r="H120" s="80"/>
      <c r="I120" s="81"/>
      <c r="J120" s="78"/>
      <c r="K120" s="79" t="s">
        <v>25</v>
      </c>
      <c r="L120" s="80"/>
      <c r="M120" s="79"/>
      <c r="N120" s="80"/>
      <c r="O120" s="81"/>
      <c r="P120" s="120" t="s">
        <v>1341</v>
      </c>
      <c r="Q120" s="123" t="s">
        <v>1360</v>
      </c>
      <c r="R120" s="124"/>
    </row>
    <row r="121" spans="1:18">
      <c r="C121" s="89" t="s">
        <v>274</v>
      </c>
      <c r="D121" s="90">
        <f>SUBTOTAL(3,$D$6:$D$120)</f>
        <v>8</v>
      </c>
      <c r="E121" s="90">
        <f>SUBTOTAL(3,E6:E120)</f>
        <v>6</v>
      </c>
      <c r="F121" s="90">
        <f>SUBTOTAL(3,F6:F120)</f>
        <v>1</v>
      </c>
      <c r="G121" s="90">
        <f>SUBTOTAL(3,G6:G120)</f>
        <v>0</v>
      </c>
      <c r="H121" s="90"/>
      <c r="I121" s="90">
        <f>SUBTOTAL(3,I6:I120)</f>
        <v>0</v>
      </c>
      <c r="J121" s="90">
        <f>SUBTOTAL(3,J6:J120)</f>
        <v>49</v>
      </c>
      <c r="K121" s="90">
        <f>SUBTOTAL(3,K6:K120)</f>
        <v>23</v>
      </c>
      <c r="L121" s="90">
        <f>SUBTOTAL(3,L6:L120)</f>
        <v>20</v>
      </c>
      <c r="M121" s="90">
        <f>SUBTOTAL(3,M6:M120)</f>
        <v>3</v>
      </c>
      <c r="N121" s="90"/>
      <c r="O121" s="90">
        <f>SUBTOTAL(3,O6:O120)</f>
        <v>0</v>
      </c>
      <c r="P121" s="126"/>
      <c r="Q121" s="126"/>
      <c r="R121" s="126"/>
    </row>
    <row r="122" spans="1:18">
      <c r="C122" s="102" t="s">
        <v>284</v>
      </c>
      <c r="D122" s="1"/>
      <c r="E122" s="1"/>
      <c r="F122" s="1"/>
      <c r="G122" s="1"/>
      <c r="H122" s="1"/>
      <c r="I122" s="91">
        <f>SUM(D121:I121)</f>
        <v>15</v>
      </c>
      <c r="J122" s="1"/>
      <c r="K122" s="1"/>
      <c r="L122" s="1"/>
      <c r="M122" s="1"/>
      <c r="N122" s="1"/>
      <c r="O122" s="91">
        <f>SUM(J121:O121)</f>
        <v>95</v>
      </c>
    </row>
    <row r="123" spans="1:18">
      <c r="C123" s="9" t="s">
        <v>283</v>
      </c>
      <c r="D123" s="5"/>
      <c r="O123" s="88">
        <f>O122+I122</f>
        <v>110</v>
      </c>
    </row>
    <row r="124" spans="1:18">
      <c r="C124" s="9"/>
      <c r="D124" s="5"/>
      <c r="O124" s="88"/>
    </row>
    <row r="125" spans="1:18">
      <c r="C125" s="6" t="s">
        <v>285</v>
      </c>
      <c r="P125" s="146" t="s">
        <v>552</v>
      </c>
      <c r="Q125" s="146" t="s">
        <v>553</v>
      </c>
      <c r="R125" s="146" t="s">
        <v>554</v>
      </c>
    </row>
    <row r="126" spans="1:18">
      <c r="C126" s="92" t="s">
        <v>276</v>
      </c>
      <c r="D126" s="93">
        <f>COUNTIF($D$6:$D$120,"O")</f>
        <v>0</v>
      </c>
      <c r="E126" s="93">
        <f>COUNTIF(E6:E120,"O")</f>
        <v>0</v>
      </c>
      <c r="F126" s="93">
        <f>COUNTIF(F6:F120,"O")</f>
        <v>0</v>
      </c>
      <c r="G126" s="93">
        <f>COUNTIF(G6:G120,"O")</f>
        <v>0</v>
      </c>
      <c r="H126" s="93"/>
      <c r="I126" s="93">
        <f>COUNTIF(I6:I120,"O")</f>
        <v>0</v>
      </c>
      <c r="J126" s="93">
        <f>COUNTIF(J6:J120,"O")</f>
        <v>10</v>
      </c>
      <c r="K126" s="93">
        <f>COUNTIF(K6:K120,"O")</f>
        <v>1</v>
      </c>
      <c r="L126" s="93">
        <f>COUNTIF(L6:L120,"O")</f>
        <v>5</v>
      </c>
      <c r="M126" s="93">
        <f>COUNTIF(M6:M120,"O")</f>
        <v>0</v>
      </c>
      <c r="N126" s="93"/>
      <c r="O126" s="93">
        <f>COUNTIF(O6:O120,"O")</f>
        <v>0</v>
      </c>
      <c r="P126">
        <f t="shared" ref="P126:P131" si="0">SUM(D126:I126)</f>
        <v>0</v>
      </c>
      <c r="Q126">
        <f t="shared" ref="Q126:Q131" si="1">SUM(J126:O126)</f>
        <v>16</v>
      </c>
      <c r="R126">
        <f t="shared" ref="R126:R131" si="2">SUM(D126:O126)</f>
        <v>16</v>
      </c>
    </row>
    <row r="127" spans="1:18">
      <c r="C127" s="94" t="s">
        <v>448</v>
      </c>
      <c r="D127" s="95">
        <f>COUNTIF(D$6:D$120,"B")</f>
        <v>0</v>
      </c>
      <c r="E127" s="95">
        <f>COUNTIF(E$6:E$120,"B")</f>
        <v>0</v>
      </c>
      <c r="F127" s="95">
        <f>COUNTIF(F$6:F$120,"B")</f>
        <v>0</v>
      </c>
      <c r="G127" s="95">
        <f>COUNTIF(G$6:G$120,"B")</f>
        <v>0</v>
      </c>
      <c r="H127" s="95"/>
      <c r="I127" s="95">
        <f>COUNTIF(I$6:I$120,"B")</f>
        <v>0</v>
      </c>
      <c r="J127" s="95">
        <f>COUNTIF(J$6:J$120,"B")</f>
        <v>0</v>
      </c>
      <c r="K127" s="95">
        <f>COUNTIF(K$6:K$120,"B")</f>
        <v>0</v>
      </c>
      <c r="L127" s="95">
        <f>COUNTIF(L$6:L$120,"B")</f>
        <v>0</v>
      </c>
      <c r="M127" s="95">
        <f>COUNTIF(M$6:M$120,"B")</f>
        <v>0</v>
      </c>
      <c r="N127" s="95"/>
      <c r="O127" s="95">
        <f>COUNTIF(O$6:O$120,"B")</f>
        <v>0</v>
      </c>
      <c r="P127">
        <f t="shared" si="0"/>
        <v>0</v>
      </c>
      <c r="Q127">
        <f t="shared" si="1"/>
        <v>0</v>
      </c>
      <c r="R127">
        <f t="shared" si="2"/>
        <v>0</v>
      </c>
    </row>
    <row r="128" spans="1:18">
      <c r="C128" s="94" t="s">
        <v>277</v>
      </c>
      <c r="D128" s="95">
        <f>COUNTIF(D6:D120,"P")</f>
        <v>8</v>
      </c>
      <c r="E128" s="95">
        <f>COUNTIF(E6:E120,"P")</f>
        <v>6</v>
      </c>
      <c r="F128" s="95">
        <f>COUNTIF(F6:F120,"P")</f>
        <v>1</v>
      </c>
      <c r="G128" s="95">
        <f>COUNTIF(G6:G120,"P")</f>
        <v>0</v>
      </c>
      <c r="H128" s="95"/>
      <c r="I128" s="95">
        <f>COUNTIF(I6:I120,"P")</f>
        <v>0</v>
      </c>
      <c r="J128" s="95">
        <f>COUNTIF(J6:J120,"P")</f>
        <v>38</v>
      </c>
      <c r="K128" s="95">
        <f>COUNTIF(K6:K120,"P")</f>
        <v>22</v>
      </c>
      <c r="L128" s="95">
        <f>COUNTIF(L6:L120,"P")</f>
        <v>12</v>
      </c>
      <c r="M128" s="95">
        <f>COUNTIF(M6:M120,"P")</f>
        <v>3</v>
      </c>
      <c r="N128" s="95"/>
      <c r="O128" s="95">
        <f>COUNTIF(O6:O120,"P")</f>
        <v>0</v>
      </c>
      <c r="P128">
        <f t="shared" si="0"/>
        <v>15</v>
      </c>
      <c r="Q128">
        <f t="shared" si="1"/>
        <v>75</v>
      </c>
      <c r="R128">
        <f t="shared" si="2"/>
        <v>90</v>
      </c>
    </row>
    <row r="129" spans="3:18">
      <c r="C129" s="94" t="s">
        <v>278</v>
      </c>
      <c r="D129" s="95">
        <f>COUNTIF(D6:D120,"$")</f>
        <v>0</v>
      </c>
      <c r="E129" s="95">
        <f>COUNTIF(E6:E120,"$")</f>
        <v>0</v>
      </c>
      <c r="F129" s="95">
        <f>COUNTIF(F6:F120,"$")</f>
        <v>0</v>
      </c>
      <c r="G129" s="95">
        <f>COUNTIF(G6:G120,"$")</f>
        <v>0</v>
      </c>
      <c r="H129" s="95"/>
      <c r="I129" s="95">
        <f>COUNTIF(I6:I120,"$")</f>
        <v>0</v>
      </c>
      <c r="J129" s="95">
        <f>COUNTIF(J6:J120,"$")</f>
        <v>1</v>
      </c>
      <c r="K129" s="95">
        <f>COUNTIF(K6:K120,"$")</f>
        <v>0</v>
      </c>
      <c r="L129" s="95">
        <f>COUNTIF(L6:L120,"$")</f>
        <v>1</v>
      </c>
      <c r="M129" s="95">
        <f>COUNTIF(M6:M120,"$")</f>
        <v>0</v>
      </c>
      <c r="N129" s="95"/>
      <c r="O129" s="95">
        <f>COUNTIF(O6:O120,"$")</f>
        <v>0</v>
      </c>
      <c r="P129">
        <f t="shared" si="0"/>
        <v>0</v>
      </c>
      <c r="Q129">
        <f t="shared" si="1"/>
        <v>2</v>
      </c>
      <c r="R129">
        <f t="shared" si="2"/>
        <v>2</v>
      </c>
    </row>
    <row r="130" spans="3:18">
      <c r="C130" s="94" t="s">
        <v>279</v>
      </c>
      <c r="D130" s="95">
        <f>COUNTIF(D6:D120,"I")</f>
        <v>0</v>
      </c>
      <c r="E130" s="95">
        <f>COUNTIF(E6:E120,"I")</f>
        <v>0</v>
      </c>
      <c r="F130" s="95">
        <f>COUNTIF(F6:F120,"I")</f>
        <v>0</v>
      </c>
      <c r="G130" s="95">
        <f>COUNTIF(G6:G120,"I")</f>
        <v>0</v>
      </c>
      <c r="H130" s="95"/>
      <c r="I130" s="95">
        <f>COUNTIF(I6:I120,"I")</f>
        <v>0</v>
      </c>
      <c r="J130" s="95">
        <f>COUNTIF(J6:J120,"I")</f>
        <v>0</v>
      </c>
      <c r="K130" s="95">
        <f>COUNTIF(K6:K120,"I")</f>
        <v>0</v>
      </c>
      <c r="L130" s="95">
        <f>COUNTIF(L6:L120,"I")</f>
        <v>2</v>
      </c>
      <c r="M130" s="95">
        <f>COUNTIF(M6:M120,"I")</f>
        <v>0</v>
      </c>
      <c r="N130" s="95"/>
      <c r="O130" s="95">
        <f>COUNTIF(O6:O120,"I")</f>
        <v>0</v>
      </c>
      <c r="P130">
        <f t="shared" si="0"/>
        <v>0</v>
      </c>
      <c r="Q130">
        <f t="shared" si="1"/>
        <v>2</v>
      </c>
      <c r="R130">
        <f t="shared" si="2"/>
        <v>2</v>
      </c>
    </row>
    <row r="131" spans="3:18" ht="15" thickBot="1">
      <c r="C131" s="94" t="s">
        <v>280</v>
      </c>
      <c r="D131" s="95">
        <f>COUNTIF(D6:D120,"M")</f>
        <v>0</v>
      </c>
      <c r="E131" s="95">
        <f>COUNTIF(E6:E120,"M")</f>
        <v>0</v>
      </c>
      <c r="F131" s="95">
        <f>COUNTIF(F6:F120,"M")</f>
        <v>0</v>
      </c>
      <c r="G131" s="95">
        <f>COUNTIF(G6:G120,"M")</f>
        <v>0</v>
      </c>
      <c r="H131" s="95"/>
      <c r="I131" s="95">
        <f>COUNTIF(I6:I120,"M")</f>
        <v>0</v>
      </c>
      <c r="J131" s="95">
        <f>COUNTIF(J6:J120,"M")</f>
        <v>0</v>
      </c>
      <c r="K131" s="95">
        <f>COUNTIF(K6:K120,"M")</f>
        <v>0</v>
      </c>
      <c r="L131" s="95">
        <f>COUNTIF(L6:L120,"M")</f>
        <v>0</v>
      </c>
      <c r="M131" s="95">
        <f>COUNTIF(M6:M120,"M")</f>
        <v>0</v>
      </c>
      <c r="N131" s="95"/>
      <c r="O131" s="95">
        <f>COUNTIF(O6:O120,"M")</f>
        <v>0</v>
      </c>
      <c r="P131">
        <f t="shared" si="0"/>
        <v>0</v>
      </c>
      <c r="Q131">
        <f t="shared" si="1"/>
        <v>0</v>
      </c>
      <c r="R131">
        <f t="shared" si="2"/>
        <v>0</v>
      </c>
    </row>
    <row r="132" spans="3:18" ht="15" thickTop="1">
      <c r="C132" s="96" t="s">
        <v>282</v>
      </c>
      <c r="D132" s="97">
        <f>SUM(D126:D131)</f>
        <v>8</v>
      </c>
      <c r="E132" s="97">
        <f t="shared" ref="E132:Q132" si="3">SUM(E126:E131)</f>
        <v>6</v>
      </c>
      <c r="F132" s="97">
        <f t="shared" si="3"/>
        <v>1</v>
      </c>
      <c r="G132" s="97">
        <f t="shared" si="3"/>
        <v>0</v>
      </c>
      <c r="H132" s="97"/>
      <c r="I132" s="97">
        <f t="shared" si="3"/>
        <v>0</v>
      </c>
      <c r="J132" s="97">
        <f t="shared" si="3"/>
        <v>49</v>
      </c>
      <c r="K132" s="97">
        <f t="shared" si="3"/>
        <v>23</v>
      </c>
      <c r="L132" s="97">
        <f t="shared" si="3"/>
        <v>20</v>
      </c>
      <c r="M132" s="97">
        <f t="shared" si="3"/>
        <v>3</v>
      </c>
      <c r="N132" s="97"/>
      <c r="O132" s="97">
        <f t="shared" si="3"/>
        <v>0</v>
      </c>
      <c r="P132" s="97">
        <f t="shared" si="3"/>
        <v>15</v>
      </c>
      <c r="Q132" s="97">
        <f t="shared" si="3"/>
        <v>95</v>
      </c>
      <c r="R132" s="97">
        <f>SUM(R126:R131)</f>
        <v>110</v>
      </c>
    </row>
    <row r="133" spans="3:18">
      <c r="D133" s="86"/>
      <c r="O133">
        <f>SUM(D132:O132)</f>
        <v>110</v>
      </c>
    </row>
    <row r="135" spans="3:18">
      <c r="C135" s="98" t="s">
        <v>281</v>
      </c>
      <c r="D135" s="99">
        <f>IF(D132=D121,1,"ERROR")</f>
        <v>1</v>
      </c>
      <c r="E135" s="99">
        <f>IF(E132=E121,1,"ERROR")</f>
        <v>1</v>
      </c>
      <c r="F135" s="99">
        <f t="shared" ref="F135:O135" si="4">IF(F132=F121,1,"ERROR")</f>
        <v>1</v>
      </c>
      <c r="G135" s="99">
        <f t="shared" si="4"/>
        <v>1</v>
      </c>
      <c r="H135" s="99">
        <f t="shared" si="4"/>
        <v>1</v>
      </c>
      <c r="I135" s="99">
        <f t="shared" si="4"/>
        <v>1</v>
      </c>
      <c r="J135" s="99">
        <f t="shared" si="4"/>
        <v>1</v>
      </c>
      <c r="K135" s="99">
        <f t="shared" si="4"/>
        <v>1</v>
      </c>
      <c r="L135" s="99">
        <f t="shared" si="4"/>
        <v>1</v>
      </c>
      <c r="M135" s="99">
        <f t="shared" si="4"/>
        <v>1</v>
      </c>
      <c r="N135" s="99">
        <f t="shared" si="4"/>
        <v>1</v>
      </c>
      <c r="O135" s="99">
        <f t="shared" si="4"/>
        <v>1</v>
      </c>
    </row>
    <row r="137" spans="3:18">
      <c r="C137" s="92" t="s">
        <v>28</v>
      </c>
      <c r="D137" s="93">
        <f>COUNTIF($A$7:$A$120,"b")</f>
        <v>8</v>
      </c>
      <c r="E137" s="153">
        <f>D137/$D$142</f>
        <v>7.2727272727272724E-2</v>
      </c>
    </row>
    <row r="138" spans="3:18">
      <c r="C138" s="94" t="s">
        <v>29</v>
      </c>
      <c r="D138" s="95">
        <f>COUNTIF($A$7:$A$120,"e")</f>
        <v>14</v>
      </c>
      <c r="E138" s="153">
        <f>D138/$D$142</f>
        <v>0.12727272727272726</v>
      </c>
    </row>
    <row r="139" spans="3:18">
      <c r="C139" s="94" t="s">
        <v>30</v>
      </c>
      <c r="D139" s="95">
        <f>COUNTIF($A$7:$A$120,"s")</f>
        <v>35</v>
      </c>
      <c r="E139" s="153">
        <f>D139/$D$142</f>
        <v>0.31818181818181818</v>
      </c>
    </row>
    <row r="140" spans="3:18">
      <c r="C140" s="94" t="s">
        <v>31</v>
      </c>
      <c r="D140" s="95">
        <f>COUNTIF($A$7:$A$120,"p")</f>
        <v>28</v>
      </c>
      <c r="E140" s="153">
        <f>D140/$D$142</f>
        <v>0.25454545454545452</v>
      </c>
    </row>
    <row r="141" spans="3:18">
      <c r="C141" s="148" t="s">
        <v>390</v>
      </c>
      <c r="D141" s="149">
        <f>COUNTIF($A$7:$A$120,"eng")</f>
        <v>25</v>
      </c>
      <c r="E141" s="153">
        <f>D141/$D$142</f>
        <v>0.22727272727272727</v>
      </c>
    </row>
    <row r="142" spans="3:18">
      <c r="D142" s="82">
        <f>SUM(D137:D141)</f>
        <v>110</v>
      </c>
    </row>
    <row r="146" spans="3:17">
      <c r="C146" s="28"/>
      <c r="D146" s="301" t="s">
        <v>9</v>
      </c>
      <c r="E146" s="302"/>
      <c r="F146" s="302"/>
      <c r="G146" s="302"/>
      <c r="H146" s="302"/>
      <c r="I146" s="303"/>
      <c r="J146" s="301" t="s">
        <v>8</v>
      </c>
      <c r="K146" s="302"/>
      <c r="L146" s="302"/>
      <c r="M146" s="302"/>
      <c r="N146" s="302"/>
      <c r="O146" s="304"/>
    </row>
    <row r="147" spans="3:17">
      <c r="C147" s="29"/>
      <c r="D147" s="83" t="s">
        <v>13</v>
      </c>
      <c r="E147" s="23"/>
      <c r="F147" s="23"/>
      <c r="G147" s="23"/>
      <c r="H147" s="23"/>
      <c r="I147" s="24" t="s">
        <v>12</v>
      </c>
      <c r="J147" s="22" t="s">
        <v>13</v>
      </c>
      <c r="K147" s="23"/>
      <c r="L147" s="23"/>
      <c r="M147" s="23"/>
      <c r="N147" s="23"/>
      <c r="O147" s="24" t="s">
        <v>12</v>
      </c>
    </row>
    <row r="148" spans="3:17">
      <c r="C148" s="67" t="s">
        <v>15</v>
      </c>
      <c r="D148" s="309" t="s">
        <v>2</v>
      </c>
      <c r="E148" s="310"/>
      <c r="F148" s="310" t="s">
        <v>1</v>
      </c>
      <c r="G148" s="310"/>
      <c r="H148" s="310" t="s">
        <v>0</v>
      </c>
      <c r="I148" s="311"/>
      <c r="J148" s="309" t="s">
        <v>2</v>
      </c>
      <c r="K148" s="310"/>
      <c r="L148" s="310" t="s">
        <v>1</v>
      </c>
      <c r="M148" s="310"/>
      <c r="N148" s="310" t="s">
        <v>0</v>
      </c>
      <c r="O148" s="311"/>
    </row>
    <row r="149" spans="3:17">
      <c r="C149" s="168" t="s">
        <v>213</v>
      </c>
      <c r="D149" s="84" t="s">
        <v>7</v>
      </c>
      <c r="E149" s="53" t="s">
        <v>6</v>
      </c>
      <c r="F149" s="53" t="s">
        <v>4</v>
      </c>
      <c r="G149" s="53" t="s">
        <v>5</v>
      </c>
      <c r="H149" s="53"/>
      <c r="I149" s="54" t="s">
        <v>3</v>
      </c>
      <c r="J149" s="52" t="s">
        <v>7</v>
      </c>
      <c r="K149" s="53" t="s">
        <v>6</v>
      </c>
      <c r="L149" s="53" t="s">
        <v>4</v>
      </c>
      <c r="M149" s="53" t="s">
        <v>5</v>
      </c>
      <c r="N149" s="53"/>
      <c r="O149" s="54" t="s">
        <v>3</v>
      </c>
    </row>
    <row r="150" spans="3:17">
      <c r="C150" s="92" t="s">
        <v>28</v>
      </c>
      <c r="D150" s="171">
        <f>SUBTOTAL(3,D7:D14)</f>
        <v>0</v>
      </c>
      <c r="E150" s="93">
        <f t="shared" ref="E150:O150" si="5">SUBTOTAL(3,E7:E14)</f>
        <v>1</v>
      </c>
      <c r="F150" s="93">
        <f t="shared" si="5"/>
        <v>0</v>
      </c>
      <c r="G150" s="93">
        <f t="shared" si="5"/>
        <v>0</v>
      </c>
      <c r="H150" s="93">
        <f t="shared" si="5"/>
        <v>0</v>
      </c>
      <c r="I150" s="172">
        <f t="shared" si="5"/>
        <v>0</v>
      </c>
      <c r="J150" s="171">
        <f t="shared" si="5"/>
        <v>1</v>
      </c>
      <c r="K150" s="93">
        <f t="shared" si="5"/>
        <v>5</v>
      </c>
      <c r="L150" s="93">
        <f t="shared" si="5"/>
        <v>1</v>
      </c>
      <c r="M150" s="93">
        <f t="shared" si="5"/>
        <v>0</v>
      </c>
      <c r="N150" s="93">
        <f t="shared" si="5"/>
        <v>0</v>
      </c>
      <c r="O150" s="172">
        <f t="shared" si="5"/>
        <v>0</v>
      </c>
      <c r="P150" s="93">
        <f>COUNTIF($A$6:$A$206,"b")</f>
        <v>8</v>
      </c>
      <c r="Q150" s="170">
        <f>P150/P160</f>
        <v>7.2727272727272724E-2</v>
      </c>
    </row>
    <row r="151" spans="3:17">
      <c r="C151" s="94"/>
      <c r="D151" s="173"/>
      <c r="E151" s="95"/>
      <c r="F151" s="95"/>
      <c r="G151" s="95"/>
      <c r="H151" s="95"/>
      <c r="I151" s="176">
        <f>(SUM(D150:I150))/P160</f>
        <v>9.0909090909090905E-3</v>
      </c>
      <c r="J151" s="173"/>
      <c r="K151" s="95"/>
      <c r="L151" s="95"/>
      <c r="M151" s="95"/>
      <c r="N151" s="95"/>
      <c r="O151" s="176">
        <f>(SUM(J150:O150))/P160</f>
        <v>6.363636363636363E-2</v>
      </c>
      <c r="P151" s="95"/>
      <c r="Q151" s="170"/>
    </row>
    <row r="152" spans="3:17">
      <c r="C152" s="94" t="s">
        <v>29</v>
      </c>
      <c r="D152" s="173">
        <f>SUBTOTAL(3,D16:D29)</f>
        <v>4</v>
      </c>
      <c r="E152" s="95">
        <f t="shared" ref="E152:O152" si="6">SUBTOTAL(3,E16:E29)</f>
        <v>0</v>
      </c>
      <c r="F152" s="95">
        <f t="shared" si="6"/>
        <v>1</v>
      </c>
      <c r="G152" s="95">
        <f t="shared" si="6"/>
        <v>0</v>
      </c>
      <c r="H152" s="95">
        <f t="shared" si="6"/>
        <v>0</v>
      </c>
      <c r="I152" s="174">
        <f t="shared" si="6"/>
        <v>0</v>
      </c>
      <c r="J152" s="173">
        <f t="shared" si="6"/>
        <v>6</v>
      </c>
      <c r="K152" s="95">
        <f t="shared" si="6"/>
        <v>0</v>
      </c>
      <c r="L152" s="95">
        <f t="shared" si="6"/>
        <v>3</v>
      </c>
      <c r="M152" s="95">
        <f t="shared" si="6"/>
        <v>0</v>
      </c>
      <c r="N152" s="95">
        <f t="shared" si="6"/>
        <v>0</v>
      </c>
      <c r="O152" s="174">
        <f t="shared" si="6"/>
        <v>0</v>
      </c>
      <c r="P152" s="95">
        <f>COUNTIF($A$6:$A$206,"e")</f>
        <v>14</v>
      </c>
      <c r="Q152" s="170">
        <f>P152/P160</f>
        <v>0.12727272727272726</v>
      </c>
    </row>
    <row r="153" spans="3:17">
      <c r="C153" s="94"/>
      <c r="D153" s="173"/>
      <c r="E153" s="95"/>
      <c r="F153" s="95"/>
      <c r="G153" s="95"/>
      <c r="H153" s="95"/>
      <c r="I153" s="176">
        <f>(SUM(D152:I152))/P160</f>
        <v>4.5454545454545456E-2</v>
      </c>
      <c r="J153" s="173"/>
      <c r="K153" s="95"/>
      <c r="L153" s="95"/>
      <c r="M153" s="95"/>
      <c r="N153" s="95"/>
      <c r="O153" s="176">
        <f>(SUM(J152:O152))/P160</f>
        <v>8.1818181818181818E-2</v>
      </c>
      <c r="P153" s="95"/>
      <c r="Q153" s="170"/>
    </row>
    <row r="154" spans="3:17">
      <c r="C154" s="94" t="s">
        <v>30</v>
      </c>
      <c r="D154" s="173">
        <f>SUBTOTAL(3,D31:D65)</f>
        <v>4</v>
      </c>
      <c r="E154" s="95">
        <f t="shared" ref="E154:O154" si="7">SUBTOTAL(3,E31:E65)</f>
        <v>5</v>
      </c>
      <c r="F154" s="95">
        <f t="shared" si="7"/>
        <v>0</v>
      </c>
      <c r="G154" s="95">
        <f t="shared" si="7"/>
        <v>0</v>
      </c>
      <c r="H154" s="95">
        <f t="shared" si="7"/>
        <v>0</v>
      </c>
      <c r="I154" s="174">
        <f t="shared" si="7"/>
        <v>0</v>
      </c>
      <c r="J154" s="173">
        <f t="shared" si="7"/>
        <v>15</v>
      </c>
      <c r="K154" s="95">
        <f t="shared" si="7"/>
        <v>5</v>
      </c>
      <c r="L154" s="95">
        <f t="shared" si="7"/>
        <v>6</v>
      </c>
      <c r="M154" s="95">
        <f t="shared" si="7"/>
        <v>0</v>
      </c>
      <c r="N154" s="95">
        <f t="shared" si="7"/>
        <v>0</v>
      </c>
      <c r="O154" s="174">
        <f t="shared" si="7"/>
        <v>0</v>
      </c>
      <c r="P154" s="95">
        <f>COUNTIF($A$6:$A$206,"s")</f>
        <v>35</v>
      </c>
      <c r="Q154" s="170">
        <f>P154/P160</f>
        <v>0.31818181818181818</v>
      </c>
    </row>
    <row r="155" spans="3:17">
      <c r="C155" s="94"/>
      <c r="D155" s="173"/>
      <c r="E155" s="95"/>
      <c r="F155" s="95"/>
      <c r="G155" s="95"/>
      <c r="H155" s="95"/>
      <c r="I155" s="176">
        <f>(SUM(D154:I154))/P160</f>
        <v>8.1818181818181818E-2</v>
      </c>
      <c r="J155" s="173"/>
      <c r="K155" s="95"/>
      <c r="L155" s="95"/>
      <c r="M155" s="95"/>
      <c r="N155" s="95"/>
      <c r="O155" s="176">
        <f>(SUM(J154:O154))/P160</f>
        <v>0.23636363636363636</v>
      </c>
      <c r="P155" s="95"/>
      <c r="Q155" s="170"/>
    </row>
    <row r="156" spans="3:17">
      <c r="C156" s="94" t="s">
        <v>31</v>
      </c>
      <c r="D156" s="173">
        <f>SUBTOTAL(3,D93:D120)</f>
        <v>0</v>
      </c>
      <c r="E156" s="95">
        <f t="shared" ref="E156:O156" si="8">SUBTOTAL(3,E93:E120)</f>
        <v>0</v>
      </c>
      <c r="F156" s="95">
        <f t="shared" si="8"/>
        <v>0</v>
      </c>
      <c r="G156" s="95">
        <f t="shared" si="8"/>
        <v>0</v>
      </c>
      <c r="H156" s="95">
        <f t="shared" si="8"/>
        <v>0</v>
      </c>
      <c r="I156" s="174">
        <f t="shared" si="8"/>
        <v>0</v>
      </c>
      <c r="J156" s="173">
        <f t="shared" si="8"/>
        <v>8</v>
      </c>
      <c r="K156" s="95">
        <f t="shared" si="8"/>
        <v>13</v>
      </c>
      <c r="L156" s="95">
        <f t="shared" si="8"/>
        <v>4</v>
      </c>
      <c r="M156" s="95">
        <f t="shared" si="8"/>
        <v>3</v>
      </c>
      <c r="N156" s="95">
        <f t="shared" si="8"/>
        <v>0</v>
      </c>
      <c r="O156" s="174">
        <f t="shared" si="8"/>
        <v>0</v>
      </c>
      <c r="P156" s="95">
        <f>COUNTIF($A$6:$A$206,"p")</f>
        <v>28</v>
      </c>
      <c r="Q156" s="170">
        <f>P156/P160</f>
        <v>0.25454545454545452</v>
      </c>
    </row>
    <row r="157" spans="3:17">
      <c r="C157" s="94"/>
      <c r="D157" s="173"/>
      <c r="E157" s="95"/>
      <c r="F157" s="95"/>
      <c r="G157" s="95"/>
      <c r="H157" s="95"/>
      <c r="I157" s="176">
        <f>(SUM(D156:I156))/P160</f>
        <v>0</v>
      </c>
      <c r="J157" s="173"/>
      <c r="K157" s="95"/>
      <c r="L157" s="95"/>
      <c r="M157" s="95"/>
      <c r="N157" s="95"/>
      <c r="O157" s="176">
        <f>(SUM(J156:O156))/P160</f>
        <v>0.25454545454545452</v>
      </c>
      <c r="P157" s="95"/>
      <c r="Q157" s="170"/>
    </row>
    <row r="158" spans="3:17">
      <c r="C158" s="94" t="s">
        <v>390</v>
      </c>
      <c r="D158" s="173">
        <f>SUBTOTAL(3,D67:D91)</f>
        <v>0</v>
      </c>
      <c r="E158" s="95">
        <f t="shared" ref="E158:O158" si="9">SUBTOTAL(3,E67:E91)</f>
        <v>0</v>
      </c>
      <c r="F158" s="95">
        <f t="shared" si="9"/>
        <v>0</v>
      </c>
      <c r="G158" s="95">
        <f t="shared" si="9"/>
        <v>0</v>
      </c>
      <c r="H158" s="95">
        <f t="shared" si="9"/>
        <v>0</v>
      </c>
      <c r="I158" s="174">
        <f t="shared" si="9"/>
        <v>0</v>
      </c>
      <c r="J158" s="173">
        <f t="shared" si="9"/>
        <v>19</v>
      </c>
      <c r="K158" s="95">
        <f t="shared" si="9"/>
        <v>0</v>
      </c>
      <c r="L158" s="95">
        <f t="shared" si="9"/>
        <v>6</v>
      </c>
      <c r="M158" s="95">
        <f t="shared" si="9"/>
        <v>0</v>
      </c>
      <c r="N158" s="95">
        <f t="shared" si="9"/>
        <v>0</v>
      </c>
      <c r="O158" s="174">
        <f t="shared" si="9"/>
        <v>0</v>
      </c>
      <c r="P158" s="95">
        <f>COUNTIF($A$7:$A$120,"eng")</f>
        <v>25</v>
      </c>
      <c r="Q158" s="170">
        <f>P158/P160</f>
        <v>0.22727272727272727</v>
      </c>
    </row>
    <row r="159" spans="3:17">
      <c r="C159" s="148"/>
      <c r="D159" s="175"/>
      <c r="E159" s="149"/>
      <c r="F159" s="149"/>
      <c r="G159" s="149"/>
      <c r="H159" s="149"/>
      <c r="I159" s="177">
        <f>(SUM(D158:I158))/P160</f>
        <v>0</v>
      </c>
      <c r="J159" s="175"/>
      <c r="K159" s="149"/>
      <c r="L159" s="149"/>
      <c r="M159" s="149"/>
      <c r="N159" s="149"/>
      <c r="O159" s="177">
        <f>(SUM(J158:O158))/P160</f>
        <v>0.22727272727272727</v>
      </c>
      <c r="P159" s="149"/>
      <c r="Q159" s="170"/>
    </row>
    <row r="160" spans="3:17">
      <c r="D160" s="82">
        <f>SUM(D150,D152,D154,D156,D158)</f>
        <v>8</v>
      </c>
      <c r="E160" s="82">
        <f>SUM(E150,E152,E154,E156,E158)</f>
        <v>6</v>
      </c>
      <c r="F160" s="82">
        <f>SUM(F150,F152,F154,F156,F158)</f>
        <v>1</v>
      </c>
      <c r="G160" s="82">
        <f>SUM(G150,G152,G154,G156,G158)</f>
        <v>0</v>
      </c>
      <c r="H160" s="82"/>
      <c r="I160" s="82">
        <f>SUM(I150,I152,I154,I156,I158)</f>
        <v>0</v>
      </c>
      <c r="J160" s="82">
        <f>SUM(J150,J152,J154,J156,J158)</f>
        <v>49</v>
      </c>
      <c r="K160" s="82">
        <f>SUM(K150,K152,K154,K156,K158)</f>
        <v>23</v>
      </c>
      <c r="L160" s="82">
        <f>SUM(L150,L152,L154,L156,L158)</f>
        <v>20</v>
      </c>
      <c r="M160" s="82">
        <f>SUM(M150,M152,M154,M156,M158)</f>
        <v>3</v>
      </c>
      <c r="N160" s="82"/>
      <c r="O160" s="82">
        <f>SUM(O150,O152,O154,O156,O158)</f>
        <v>0</v>
      </c>
      <c r="P160" s="5">
        <f>SUM(P150:P158)</f>
        <v>110</v>
      </c>
      <c r="Q160" s="153">
        <f>SUM(Q150:Q159)</f>
        <v>1</v>
      </c>
    </row>
    <row r="161" spans="9:16">
      <c r="I161">
        <f>SUM(D160:I160)</f>
        <v>15</v>
      </c>
      <c r="O161">
        <f>SUM(J160:O160)</f>
        <v>95</v>
      </c>
      <c r="P161" s="104">
        <f>O161+I161</f>
        <v>110</v>
      </c>
    </row>
  </sheetData>
  <mergeCells count="17">
    <mergeCell ref="D146:I146"/>
    <mergeCell ref="J146:O146"/>
    <mergeCell ref="D148:E148"/>
    <mergeCell ref="F148:G148"/>
    <mergeCell ref="H148:I148"/>
    <mergeCell ref="J148:K148"/>
    <mergeCell ref="L148:M148"/>
    <mergeCell ref="N148:O148"/>
    <mergeCell ref="P4:R4"/>
    <mergeCell ref="D2:I2"/>
    <mergeCell ref="J2:O2"/>
    <mergeCell ref="D4:E4"/>
    <mergeCell ref="F4:G4"/>
    <mergeCell ref="H4:I4"/>
    <mergeCell ref="J4:K4"/>
    <mergeCell ref="L4:M4"/>
    <mergeCell ref="N4:O4"/>
  </mergeCells>
  <pageMargins left="0.7" right="0.7" top="0.75" bottom="0.75" header="0.3" footer="0.3"/>
  <legacyDrawing r:id="rId1"/>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rgb="FF00B050"/>
  </sheetPr>
  <dimension ref="A1:Q93"/>
  <sheetViews>
    <sheetView zoomScale="85" zoomScaleNormal="85" zoomScalePageLayoutView="85" workbookViewId="0">
      <pane xSplit="2" ySplit="5" topLeftCell="C6" activePane="bottomRight" state="frozen"/>
      <selection activeCell="B1" sqref="B1"/>
      <selection pane="topRight" activeCell="C1" sqref="C1"/>
      <selection pane="bottomLeft" activeCell="B6" sqref="B6"/>
      <selection pane="bottomRight" activeCell="C74" sqref="C74"/>
    </sheetView>
  </sheetViews>
  <sheetFormatPr baseColWidth="10" defaultColWidth="8.83203125" defaultRowHeight="14" x14ac:dyDescent="0"/>
  <cols>
    <col min="1" max="1" width="3.33203125" style="101" bestFit="1" customWidth="1"/>
    <col min="2" max="2" width="56.83203125" customWidth="1"/>
    <col min="3" max="3" width="10.33203125" style="82" customWidth="1"/>
    <col min="4" max="4" width="9.1640625" customWidth="1"/>
    <col min="7" max="7" width="6.1640625" customWidth="1"/>
    <col min="9" max="9" width="10.1640625" customWidth="1"/>
    <col min="10" max="10" width="8.83203125" customWidth="1"/>
    <col min="11" max="11" width="7.6640625" customWidth="1"/>
    <col min="13" max="13" width="5.33203125" customWidth="1"/>
    <col min="14" max="14" width="7.6640625" customWidth="1"/>
    <col min="15" max="15" width="24.5" style="104" bestFit="1" customWidth="1"/>
    <col min="16" max="16" width="29.6640625" style="104" customWidth="1"/>
    <col min="17" max="17" width="27.6640625" style="104" customWidth="1"/>
  </cols>
  <sheetData>
    <row r="1" spans="1:17">
      <c r="B1" s="51" t="s">
        <v>957</v>
      </c>
      <c r="C1" t="s">
        <v>958</v>
      </c>
    </row>
    <row r="2" spans="1:17" ht="17.5" customHeight="1">
      <c r="B2" s="28"/>
      <c r="C2" s="301" t="s">
        <v>9</v>
      </c>
      <c r="D2" s="302"/>
      <c r="E2" s="302"/>
      <c r="F2" s="302"/>
      <c r="G2" s="302"/>
      <c r="H2" s="303"/>
      <c r="I2" s="301" t="s">
        <v>8</v>
      </c>
      <c r="J2" s="302"/>
      <c r="K2" s="302"/>
      <c r="L2" s="302"/>
      <c r="M2" s="302"/>
      <c r="N2" s="304"/>
      <c r="O2" s="105"/>
      <c r="P2" s="106"/>
      <c r="Q2" s="107"/>
    </row>
    <row r="3" spans="1:17" hidden="1">
      <c r="B3" s="29"/>
      <c r="C3" s="83" t="s">
        <v>13</v>
      </c>
      <c r="D3" s="23"/>
      <c r="E3" s="23"/>
      <c r="F3" s="23"/>
      <c r="G3" s="23"/>
      <c r="H3" s="24" t="s">
        <v>12</v>
      </c>
      <c r="I3" s="22" t="s">
        <v>13</v>
      </c>
      <c r="J3" s="23"/>
      <c r="K3" s="23"/>
      <c r="L3" s="23"/>
      <c r="M3" s="23"/>
      <c r="N3" s="24" t="s">
        <v>12</v>
      </c>
      <c r="O3" s="108"/>
      <c r="P3" s="109"/>
      <c r="Q3" s="110"/>
    </row>
    <row r="4" spans="1:17" s="58" customFormat="1" ht="20.5" customHeight="1">
      <c r="A4" s="101"/>
      <c r="B4" s="67" t="s">
        <v>15</v>
      </c>
      <c r="C4" s="309" t="s">
        <v>2</v>
      </c>
      <c r="D4" s="310"/>
      <c r="E4" s="310" t="s">
        <v>1</v>
      </c>
      <c r="F4" s="310"/>
      <c r="G4" s="310" t="s">
        <v>0</v>
      </c>
      <c r="H4" s="311"/>
      <c r="I4" s="309" t="s">
        <v>2</v>
      </c>
      <c r="J4" s="310"/>
      <c r="K4" s="310" t="s">
        <v>1</v>
      </c>
      <c r="L4" s="310"/>
      <c r="M4" s="310" t="s">
        <v>0</v>
      </c>
      <c r="N4" s="311"/>
      <c r="O4" s="111"/>
      <c r="P4" s="112"/>
      <c r="Q4" s="113"/>
    </row>
    <row r="5" spans="1:17" s="58" customFormat="1" ht="24" customHeight="1">
      <c r="A5" s="101"/>
      <c r="B5" s="168" t="s">
        <v>213</v>
      </c>
      <c r="C5" s="84" t="s">
        <v>7</v>
      </c>
      <c r="D5" s="53" t="s">
        <v>6</v>
      </c>
      <c r="E5" s="53" t="s">
        <v>4</v>
      </c>
      <c r="F5" s="53" t="s">
        <v>5</v>
      </c>
      <c r="G5" s="53"/>
      <c r="H5" s="54" t="s">
        <v>3</v>
      </c>
      <c r="I5" s="52" t="s">
        <v>7</v>
      </c>
      <c r="J5" s="53" t="s">
        <v>6</v>
      </c>
      <c r="K5" s="53" t="s">
        <v>4</v>
      </c>
      <c r="L5" s="53" t="s">
        <v>5</v>
      </c>
      <c r="M5" s="53"/>
      <c r="N5" s="54" t="s">
        <v>3</v>
      </c>
      <c r="O5" s="114" t="s">
        <v>107</v>
      </c>
      <c r="P5" s="115" t="s">
        <v>34</v>
      </c>
      <c r="Q5" s="116" t="s">
        <v>798</v>
      </c>
    </row>
    <row r="6" spans="1:17">
      <c r="B6" s="151" t="s">
        <v>28</v>
      </c>
      <c r="C6" s="130"/>
      <c r="D6" s="71"/>
      <c r="E6" s="72"/>
      <c r="F6" s="71"/>
      <c r="G6" s="133"/>
      <c r="H6" s="134"/>
      <c r="I6" s="131"/>
      <c r="J6" s="132"/>
      <c r="K6" s="133"/>
      <c r="L6" s="132"/>
      <c r="M6" s="133"/>
      <c r="N6" s="134"/>
      <c r="O6" s="117"/>
      <c r="P6" s="118"/>
      <c r="Q6" s="119"/>
    </row>
    <row r="7" spans="1:17">
      <c r="A7" s="101" t="s">
        <v>977</v>
      </c>
      <c r="B7" s="68" t="s">
        <v>813</v>
      </c>
      <c r="C7" s="129" t="s">
        <v>25</v>
      </c>
      <c r="D7" s="128"/>
      <c r="E7" s="136"/>
      <c r="F7" s="128"/>
      <c r="G7" s="136"/>
      <c r="H7" s="137"/>
      <c r="I7" s="135"/>
      <c r="J7" s="128"/>
      <c r="K7" s="136"/>
      <c r="L7" s="128"/>
      <c r="M7" s="136"/>
      <c r="N7" s="137"/>
      <c r="O7" s="117" t="s">
        <v>814</v>
      </c>
      <c r="P7" s="118" t="s">
        <v>815</v>
      </c>
      <c r="Q7" s="119"/>
    </row>
    <row r="8" spans="1:17" ht="24">
      <c r="A8" s="101" t="s">
        <v>977</v>
      </c>
      <c r="B8" s="68" t="s">
        <v>816</v>
      </c>
      <c r="C8" s="142"/>
      <c r="D8" s="128"/>
      <c r="E8" s="136"/>
      <c r="F8" s="128"/>
      <c r="G8" s="136"/>
      <c r="H8" s="137"/>
      <c r="I8" s="135" t="s">
        <v>25</v>
      </c>
      <c r="J8" s="128"/>
      <c r="K8" s="136"/>
      <c r="L8" s="128"/>
      <c r="M8" s="136"/>
      <c r="N8" s="137"/>
      <c r="O8" s="117" t="s">
        <v>818</v>
      </c>
      <c r="P8" s="118" t="s">
        <v>817</v>
      </c>
      <c r="Q8" s="119"/>
    </row>
    <row r="9" spans="1:17">
      <c r="A9" s="101" t="s">
        <v>977</v>
      </c>
      <c r="B9" s="68" t="s">
        <v>819</v>
      </c>
      <c r="C9" s="129" t="s">
        <v>174</v>
      </c>
      <c r="D9" s="128"/>
      <c r="E9" s="136"/>
      <c r="F9" s="128"/>
      <c r="G9" s="136"/>
      <c r="H9" s="137"/>
      <c r="I9" s="135"/>
      <c r="J9" s="128"/>
      <c r="K9" s="136"/>
      <c r="L9" s="128"/>
      <c r="M9" s="136"/>
      <c r="N9" s="137"/>
      <c r="O9" s="117" t="s">
        <v>820</v>
      </c>
      <c r="P9" s="118" t="s">
        <v>821</v>
      </c>
      <c r="Q9" s="119"/>
    </row>
    <row r="10" spans="1:17" ht="24">
      <c r="A10" s="101" t="s">
        <v>977</v>
      </c>
      <c r="B10" s="68" t="s">
        <v>822</v>
      </c>
      <c r="C10" s="140"/>
      <c r="D10" s="128"/>
      <c r="E10" s="136"/>
      <c r="F10" s="128"/>
      <c r="G10" s="136"/>
      <c r="H10" s="137"/>
      <c r="I10" s="143" t="s">
        <v>25</v>
      </c>
      <c r="J10" s="128"/>
      <c r="K10" s="136"/>
      <c r="L10" s="128"/>
      <c r="M10" s="136"/>
      <c r="N10" s="137"/>
      <c r="O10" s="117" t="s">
        <v>823</v>
      </c>
      <c r="P10" s="118" t="s">
        <v>824</v>
      </c>
      <c r="Q10" s="119"/>
    </row>
    <row r="11" spans="1:17" ht="24">
      <c r="A11" s="101" t="s">
        <v>977</v>
      </c>
      <c r="B11" s="68" t="s">
        <v>825</v>
      </c>
      <c r="C11" s="140"/>
      <c r="D11" s="128"/>
      <c r="E11" s="136"/>
      <c r="F11" s="128"/>
      <c r="G11" s="136"/>
      <c r="H11" s="137"/>
      <c r="I11" s="135"/>
      <c r="J11" s="128" t="s">
        <v>25</v>
      </c>
      <c r="K11" s="136"/>
      <c r="L11" s="128"/>
      <c r="M11" s="136"/>
      <c r="N11" s="137"/>
      <c r="O11" s="117" t="s">
        <v>826</v>
      </c>
      <c r="P11" s="118" t="s">
        <v>827</v>
      </c>
      <c r="Q11" s="119" t="s">
        <v>828</v>
      </c>
    </row>
    <row r="12" spans="1:17">
      <c r="B12" s="151" t="s">
        <v>29</v>
      </c>
      <c r="C12" s="141"/>
      <c r="D12" s="75"/>
      <c r="E12" s="76"/>
      <c r="F12" s="75"/>
      <c r="G12" s="76"/>
      <c r="H12" s="70"/>
      <c r="I12" s="69"/>
      <c r="J12" s="75"/>
      <c r="K12" s="76"/>
      <c r="L12" s="75"/>
      <c r="M12" s="76"/>
      <c r="N12" s="70"/>
      <c r="O12" s="120"/>
      <c r="P12" s="121"/>
      <c r="Q12" s="122"/>
    </row>
    <row r="13" spans="1:17">
      <c r="A13" s="101" t="s">
        <v>978</v>
      </c>
      <c r="B13" s="68" t="s">
        <v>745</v>
      </c>
      <c r="C13" s="141"/>
      <c r="D13" s="75"/>
      <c r="E13" s="76"/>
      <c r="F13" s="75" t="s">
        <v>133</v>
      </c>
      <c r="G13" s="76"/>
      <c r="H13" s="70"/>
      <c r="I13" s="69"/>
      <c r="J13" s="75"/>
      <c r="K13" s="76"/>
      <c r="L13" s="75"/>
      <c r="M13" s="76"/>
      <c r="N13" s="70"/>
      <c r="O13" s="104" t="s">
        <v>747</v>
      </c>
      <c r="P13" s="120" t="s">
        <v>748</v>
      </c>
      <c r="Q13" s="122" t="s">
        <v>746</v>
      </c>
    </row>
    <row r="14" spans="1:17">
      <c r="A14" s="101" t="s">
        <v>978</v>
      </c>
      <c r="B14" s="68" t="s">
        <v>751</v>
      </c>
      <c r="C14" s="141"/>
      <c r="D14" s="75"/>
      <c r="E14" s="76"/>
      <c r="F14" s="75"/>
      <c r="G14" s="76"/>
      <c r="H14" s="70" t="s">
        <v>25</v>
      </c>
      <c r="I14" s="69"/>
      <c r="J14" s="75"/>
      <c r="K14" s="76"/>
      <c r="L14" s="75"/>
      <c r="M14" s="76"/>
      <c r="N14" s="70"/>
      <c r="O14" s="120" t="s">
        <v>749</v>
      </c>
      <c r="P14" s="121" t="s">
        <v>750</v>
      </c>
      <c r="Q14" s="122"/>
    </row>
    <row r="15" spans="1:17">
      <c r="A15" s="101" t="s">
        <v>978</v>
      </c>
      <c r="B15" s="68" t="s">
        <v>752</v>
      </c>
      <c r="C15" s="141"/>
      <c r="D15" s="75"/>
      <c r="E15" s="76" t="s">
        <v>17</v>
      </c>
      <c r="F15" s="75"/>
      <c r="G15" s="76"/>
      <c r="H15" s="70"/>
      <c r="I15" s="69"/>
      <c r="J15" s="75"/>
      <c r="K15" s="76"/>
      <c r="L15" s="75"/>
      <c r="M15" s="76"/>
      <c r="N15" s="70"/>
      <c r="O15" s="120" t="s">
        <v>755</v>
      </c>
      <c r="P15" s="121" t="s">
        <v>753</v>
      </c>
      <c r="Q15" s="122"/>
    </row>
    <row r="16" spans="1:17">
      <c r="A16" s="101" t="s">
        <v>978</v>
      </c>
      <c r="B16" s="68" t="s">
        <v>754</v>
      </c>
      <c r="C16" s="141"/>
      <c r="D16" s="75" t="s">
        <v>25</v>
      </c>
      <c r="E16" s="76"/>
      <c r="F16" s="75"/>
      <c r="G16" s="76"/>
      <c r="H16" s="70"/>
      <c r="I16" s="69"/>
      <c r="J16" s="75"/>
      <c r="K16" s="76"/>
      <c r="L16" s="75"/>
      <c r="M16" s="76"/>
      <c r="N16" s="70"/>
      <c r="O16" s="120" t="s">
        <v>756</v>
      </c>
      <c r="P16" s="121" t="s">
        <v>757</v>
      </c>
      <c r="Q16" s="122"/>
    </row>
    <row r="17" spans="1:17" ht="24">
      <c r="A17" s="101" t="s">
        <v>978</v>
      </c>
      <c r="B17" s="68" t="s">
        <v>765</v>
      </c>
      <c r="C17" s="85" t="s">
        <v>115</v>
      </c>
      <c r="D17" s="75"/>
      <c r="E17" s="76"/>
      <c r="F17" s="75"/>
      <c r="G17" s="76"/>
      <c r="H17" s="70"/>
      <c r="I17" s="69"/>
      <c r="J17" s="75"/>
      <c r="K17" s="76"/>
      <c r="L17" s="75"/>
      <c r="M17" s="76"/>
      <c r="N17" s="70"/>
      <c r="O17" s="120" t="s">
        <v>764</v>
      </c>
      <c r="P17" s="121" t="s">
        <v>766</v>
      </c>
      <c r="Q17" s="122"/>
    </row>
    <row r="18" spans="1:17">
      <c r="A18" s="101" t="s">
        <v>978</v>
      </c>
      <c r="B18" s="68" t="s">
        <v>758</v>
      </c>
      <c r="C18" s="141"/>
      <c r="D18" s="75" t="s">
        <v>25</v>
      </c>
      <c r="E18" s="76"/>
      <c r="F18" s="75"/>
      <c r="G18" s="76"/>
      <c r="H18" s="70"/>
      <c r="I18" s="69"/>
      <c r="J18" s="75"/>
      <c r="K18" s="76"/>
      <c r="L18" s="75"/>
      <c r="M18" s="76"/>
      <c r="N18" s="70"/>
      <c r="O18" s="120" t="s">
        <v>759</v>
      </c>
      <c r="P18" s="121" t="s">
        <v>760</v>
      </c>
      <c r="Q18" s="122"/>
    </row>
    <row r="19" spans="1:17">
      <c r="B19" s="151" t="s">
        <v>30</v>
      </c>
      <c r="C19" s="85"/>
      <c r="D19" s="75"/>
      <c r="E19" s="76"/>
      <c r="F19" s="75"/>
      <c r="G19" s="76"/>
      <c r="H19" s="70"/>
      <c r="I19" s="69"/>
      <c r="J19" s="75"/>
      <c r="K19" s="76"/>
      <c r="L19" s="75"/>
      <c r="M19" s="76"/>
      <c r="N19" s="70"/>
      <c r="O19" s="120"/>
      <c r="P19" s="121"/>
      <c r="Q19" s="122"/>
    </row>
    <row r="20" spans="1:17">
      <c r="A20" s="101" t="s">
        <v>979</v>
      </c>
      <c r="B20" s="68" t="s">
        <v>724</v>
      </c>
      <c r="C20" s="85"/>
      <c r="D20" s="75"/>
      <c r="E20" s="76"/>
      <c r="F20" s="75"/>
      <c r="G20" s="76"/>
      <c r="H20" s="70"/>
      <c r="I20" s="69"/>
      <c r="J20" s="75"/>
      <c r="K20" s="76"/>
      <c r="L20" s="75" t="s">
        <v>25</v>
      </c>
      <c r="M20" s="76"/>
      <c r="N20" s="70"/>
      <c r="O20" s="120" t="s">
        <v>726</v>
      </c>
      <c r="P20" s="121" t="s">
        <v>727</v>
      </c>
      <c r="Q20" s="122"/>
    </row>
    <row r="21" spans="1:17">
      <c r="A21" s="101" t="s">
        <v>979</v>
      </c>
      <c r="B21" s="68" t="s">
        <v>725</v>
      </c>
      <c r="C21" s="85"/>
      <c r="D21" s="75"/>
      <c r="E21" s="76"/>
      <c r="F21" s="75"/>
      <c r="G21" s="76"/>
      <c r="H21" s="70"/>
      <c r="I21" s="69"/>
      <c r="J21" s="75"/>
      <c r="K21" s="76"/>
      <c r="L21" s="75" t="s">
        <v>25</v>
      </c>
      <c r="M21" s="76"/>
      <c r="N21" s="70"/>
      <c r="O21" s="120" t="s">
        <v>726</v>
      </c>
      <c r="P21" s="121" t="s">
        <v>727</v>
      </c>
      <c r="Q21" s="122"/>
    </row>
    <row r="22" spans="1:17">
      <c r="A22" s="101" t="s">
        <v>979</v>
      </c>
      <c r="B22" s="68" t="s">
        <v>728</v>
      </c>
      <c r="C22" s="85"/>
      <c r="D22" s="75"/>
      <c r="E22" s="76"/>
      <c r="F22" s="75" t="s">
        <v>25</v>
      </c>
      <c r="G22" s="76"/>
      <c r="H22" s="70"/>
      <c r="I22" s="69"/>
      <c r="J22" s="75"/>
      <c r="K22" s="76"/>
      <c r="L22" s="75"/>
      <c r="M22" s="76"/>
      <c r="N22" s="70"/>
      <c r="O22" s="120" t="s">
        <v>729</v>
      </c>
      <c r="P22" s="121" t="s">
        <v>730</v>
      </c>
      <c r="Q22" s="122"/>
    </row>
    <row r="23" spans="1:17" ht="24">
      <c r="A23" s="101" t="s">
        <v>979</v>
      </c>
      <c r="B23" s="68" t="s">
        <v>731</v>
      </c>
      <c r="C23" s="85"/>
      <c r="D23" s="75"/>
      <c r="E23" s="76"/>
      <c r="F23" s="75"/>
      <c r="G23" s="76"/>
      <c r="H23" s="70"/>
      <c r="I23" s="69"/>
      <c r="J23" s="75"/>
      <c r="K23" s="76"/>
      <c r="L23" s="75" t="s">
        <v>25</v>
      </c>
      <c r="M23" s="76"/>
      <c r="N23" s="70"/>
      <c r="O23" s="120" t="s">
        <v>732</v>
      </c>
      <c r="P23" s="121" t="s">
        <v>733</v>
      </c>
      <c r="Q23" s="122"/>
    </row>
    <row r="24" spans="1:17">
      <c r="A24" s="101" t="s">
        <v>979</v>
      </c>
      <c r="B24" s="68" t="s">
        <v>737</v>
      </c>
      <c r="C24" s="85"/>
      <c r="D24" s="75"/>
      <c r="E24" s="76"/>
      <c r="F24" s="75"/>
      <c r="G24" s="76"/>
      <c r="H24" s="70"/>
      <c r="I24" s="69"/>
      <c r="J24" s="75"/>
      <c r="K24" s="76" t="s">
        <v>25</v>
      </c>
      <c r="L24" s="75"/>
      <c r="M24" s="76"/>
      <c r="N24" s="70"/>
      <c r="O24" s="120" t="s">
        <v>734</v>
      </c>
      <c r="P24" s="121" t="s">
        <v>736</v>
      </c>
      <c r="Q24" s="122" t="s">
        <v>735</v>
      </c>
    </row>
    <row r="25" spans="1:17" ht="24">
      <c r="A25" s="101" t="s">
        <v>979</v>
      </c>
      <c r="B25" s="68" t="s">
        <v>775</v>
      </c>
      <c r="C25" s="103"/>
      <c r="D25" s="79"/>
      <c r="E25" s="80"/>
      <c r="F25" s="79"/>
      <c r="G25" s="80"/>
      <c r="H25" s="81"/>
      <c r="I25" s="78"/>
      <c r="J25" s="79"/>
      <c r="K25" s="80" t="s">
        <v>25</v>
      </c>
      <c r="L25" s="79"/>
      <c r="M25" s="80"/>
      <c r="N25" s="81"/>
      <c r="O25" s="120" t="s">
        <v>770</v>
      </c>
      <c r="P25" s="123" t="s">
        <v>771</v>
      </c>
      <c r="Q25" s="124" t="s">
        <v>774</v>
      </c>
    </row>
    <row r="26" spans="1:17" ht="24">
      <c r="A26" s="101" t="s">
        <v>979</v>
      </c>
      <c r="B26" s="68" t="s">
        <v>773</v>
      </c>
      <c r="C26" s="103"/>
      <c r="D26" s="79"/>
      <c r="E26" s="80"/>
      <c r="F26" s="79"/>
      <c r="G26" s="80"/>
      <c r="H26" s="81"/>
      <c r="I26" s="78"/>
      <c r="J26" s="79"/>
      <c r="K26" s="80" t="s">
        <v>25</v>
      </c>
      <c r="L26" s="79"/>
      <c r="M26" s="80"/>
      <c r="N26" s="81"/>
      <c r="O26" s="120" t="s">
        <v>770</v>
      </c>
      <c r="P26" s="123" t="s">
        <v>772</v>
      </c>
      <c r="Q26" s="124"/>
    </row>
    <row r="27" spans="1:17" ht="24">
      <c r="A27" s="101" t="s">
        <v>979</v>
      </c>
      <c r="B27" s="68" t="s">
        <v>776</v>
      </c>
      <c r="C27" s="103"/>
      <c r="D27" s="79"/>
      <c r="E27" s="80"/>
      <c r="F27" s="79"/>
      <c r="G27" s="80"/>
      <c r="H27" s="81"/>
      <c r="I27" s="78"/>
      <c r="J27" s="79" t="s">
        <v>25</v>
      </c>
      <c r="K27" s="80"/>
      <c r="L27" s="79"/>
      <c r="M27" s="80"/>
      <c r="N27" s="81"/>
      <c r="O27" s="120" t="s">
        <v>770</v>
      </c>
      <c r="P27" s="123" t="s">
        <v>777</v>
      </c>
      <c r="Q27" s="124" t="s">
        <v>778</v>
      </c>
    </row>
    <row r="28" spans="1:17" ht="24">
      <c r="A28" s="101" t="s">
        <v>979</v>
      </c>
      <c r="B28" s="68" t="s">
        <v>779</v>
      </c>
      <c r="C28" s="103"/>
      <c r="D28" s="79" t="s">
        <v>115</v>
      </c>
      <c r="E28" s="80"/>
      <c r="F28" s="79"/>
      <c r="G28" s="80"/>
      <c r="H28" s="81"/>
      <c r="I28" s="78"/>
      <c r="J28" s="79"/>
      <c r="K28" s="80"/>
      <c r="L28" s="79"/>
      <c r="M28" s="80"/>
      <c r="N28" s="81"/>
      <c r="O28" s="120" t="s">
        <v>781</v>
      </c>
      <c r="P28" s="123" t="s">
        <v>782</v>
      </c>
      <c r="Q28" s="124"/>
    </row>
    <row r="29" spans="1:17" ht="24">
      <c r="A29" s="101" t="s">
        <v>979</v>
      </c>
      <c r="B29" s="68" t="s">
        <v>780</v>
      </c>
      <c r="C29" s="103"/>
      <c r="D29" s="79" t="s">
        <v>115</v>
      </c>
      <c r="E29" s="80"/>
      <c r="F29" s="79"/>
      <c r="G29" s="80"/>
      <c r="H29" s="81"/>
      <c r="I29" s="78"/>
      <c r="J29" s="79"/>
      <c r="K29" s="80"/>
      <c r="L29" s="79"/>
      <c r="M29" s="80"/>
      <c r="N29" s="81"/>
      <c r="O29" s="120" t="s">
        <v>781</v>
      </c>
      <c r="P29" s="123" t="s">
        <v>783</v>
      </c>
      <c r="Q29" s="124"/>
    </row>
    <row r="30" spans="1:17" ht="24">
      <c r="A30" s="101" t="s">
        <v>979</v>
      </c>
      <c r="B30" s="68" t="s">
        <v>784</v>
      </c>
      <c r="C30" s="103"/>
      <c r="D30" s="79"/>
      <c r="E30" s="80"/>
      <c r="F30" s="79"/>
      <c r="G30" s="80"/>
      <c r="H30" s="81"/>
      <c r="I30" s="78"/>
      <c r="J30" s="79"/>
      <c r="K30" s="80" t="s">
        <v>25</v>
      </c>
      <c r="L30" s="79"/>
      <c r="M30" s="80"/>
      <c r="N30" s="81"/>
      <c r="O30" s="125" t="s">
        <v>786</v>
      </c>
      <c r="P30" s="123" t="s">
        <v>785</v>
      </c>
      <c r="Q30" s="124"/>
    </row>
    <row r="31" spans="1:17">
      <c r="A31" s="101" t="s">
        <v>979</v>
      </c>
      <c r="B31" s="68" t="s">
        <v>787</v>
      </c>
      <c r="C31" s="103"/>
      <c r="D31" s="79"/>
      <c r="E31" s="80"/>
      <c r="F31" s="79"/>
      <c r="G31" s="80"/>
      <c r="H31" s="81"/>
      <c r="I31" s="78"/>
      <c r="J31" s="79"/>
      <c r="K31" s="80" t="s">
        <v>25</v>
      </c>
      <c r="L31" s="79"/>
      <c r="M31" s="80"/>
      <c r="N31" s="81"/>
      <c r="O31" s="120" t="s">
        <v>769</v>
      </c>
      <c r="P31" s="123" t="s">
        <v>788</v>
      </c>
      <c r="Q31" s="124"/>
    </row>
    <row r="32" spans="1:17">
      <c r="A32" s="101" t="s">
        <v>979</v>
      </c>
      <c r="B32" s="68" t="s">
        <v>789</v>
      </c>
      <c r="C32" s="103"/>
      <c r="D32" s="79"/>
      <c r="E32" s="80"/>
      <c r="F32" s="79"/>
      <c r="G32" s="80"/>
      <c r="H32" s="81"/>
      <c r="I32" s="78"/>
      <c r="J32" s="79"/>
      <c r="K32" s="80" t="s">
        <v>25</v>
      </c>
      <c r="L32" s="79"/>
      <c r="M32" s="80"/>
      <c r="N32" s="81"/>
      <c r="O32" s="120" t="s">
        <v>769</v>
      </c>
      <c r="P32" s="123" t="s">
        <v>790</v>
      </c>
      <c r="Q32" s="124"/>
    </row>
    <row r="33" spans="1:17" ht="24">
      <c r="A33" s="101" t="s">
        <v>979</v>
      </c>
      <c r="B33" s="68" t="s">
        <v>793</v>
      </c>
      <c r="C33" s="103"/>
      <c r="D33" s="79"/>
      <c r="E33" s="80"/>
      <c r="F33" s="79"/>
      <c r="G33" s="80"/>
      <c r="H33" s="81"/>
      <c r="I33" s="78"/>
      <c r="J33" s="79"/>
      <c r="K33" s="80" t="s">
        <v>25</v>
      </c>
      <c r="L33" s="79"/>
      <c r="M33" s="80"/>
      <c r="N33" s="81"/>
      <c r="O33" s="125" t="s">
        <v>794</v>
      </c>
      <c r="P33" s="123" t="s">
        <v>795</v>
      </c>
      <c r="Q33" s="124" t="s">
        <v>796</v>
      </c>
    </row>
    <row r="34" spans="1:17" ht="24">
      <c r="A34" s="101" t="s">
        <v>979</v>
      </c>
      <c r="B34" s="68" t="s">
        <v>797</v>
      </c>
      <c r="C34" s="103"/>
      <c r="D34" s="79"/>
      <c r="E34" s="80"/>
      <c r="F34" s="79"/>
      <c r="G34" s="80"/>
      <c r="H34" s="81"/>
      <c r="I34" s="78"/>
      <c r="J34" s="79"/>
      <c r="K34" s="80" t="s">
        <v>25</v>
      </c>
      <c r="L34" s="79"/>
      <c r="M34" s="80"/>
      <c r="N34" s="81"/>
      <c r="O34" s="125" t="s">
        <v>794</v>
      </c>
      <c r="P34" s="123" t="s">
        <v>795</v>
      </c>
      <c r="Q34" s="124" t="s">
        <v>796</v>
      </c>
    </row>
    <row r="35" spans="1:17" ht="24">
      <c r="A35" s="101" t="s">
        <v>979</v>
      </c>
      <c r="B35" s="68" t="s">
        <v>801</v>
      </c>
      <c r="C35" s="103"/>
      <c r="D35" s="79"/>
      <c r="E35" s="80"/>
      <c r="F35" s="79"/>
      <c r="G35" s="80"/>
      <c r="H35" s="81"/>
      <c r="I35" s="78"/>
      <c r="J35" s="79" t="s">
        <v>25</v>
      </c>
      <c r="K35" s="80"/>
      <c r="L35" s="79"/>
      <c r="M35" s="80"/>
      <c r="N35" s="81"/>
      <c r="O35" s="120" t="s">
        <v>243</v>
      </c>
      <c r="P35" s="121" t="s">
        <v>799</v>
      </c>
      <c r="Q35" s="122" t="s">
        <v>249</v>
      </c>
    </row>
    <row r="36" spans="1:17" ht="24">
      <c r="A36" s="101" t="s">
        <v>979</v>
      </c>
      <c r="B36" s="68" t="s">
        <v>800</v>
      </c>
      <c r="C36" s="103"/>
      <c r="D36" s="79"/>
      <c r="E36" s="80"/>
      <c r="F36" s="79"/>
      <c r="G36" s="80"/>
      <c r="H36" s="81"/>
      <c r="I36" s="78"/>
      <c r="J36" s="79" t="s">
        <v>25</v>
      </c>
      <c r="K36" s="80"/>
      <c r="L36" s="79"/>
      <c r="M36" s="80"/>
      <c r="N36" s="81"/>
      <c r="O36" s="120" t="s">
        <v>243</v>
      </c>
      <c r="P36" s="121" t="s">
        <v>799</v>
      </c>
      <c r="Q36" s="122" t="s">
        <v>249</v>
      </c>
    </row>
    <row r="37" spans="1:17">
      <c r="A37" s="101" t="s">
        <v>979</v>
      </c>
      <c r="B37" s="68" t="s">
        <v>809</v>
      </c>
      <c r="C37" s="103"/>
      <c r="D37" s="79"/>
      <c r="E37" s="80"/>
      <c r="F37" s="79"/>
      <c r="G37" s="80"/>
      <c r="H37" s="81"/>
      <c r="I37" s="78"/>
      <c r="J37" s="79"/>
      <c r="K37" s="80"/>
      <c r="L37" s="79"/>
      <c r="M37" s="80"/>
      <c r="N37" s="81" t="s">
        <v>115</v>
      </c>
      <c r="O37" s="125" t="s">
        <v>812</v>
      </c>
      <c r="P37" s="123" t="s">
        <v>810</v>
      </c>
      <c r="Q37" s="139" t="s">
        <v>811</v>
      </c>
    </row>
    <row r="38" spans="1:17">
      <c r="A38" s="150"/>
      <c r="B38" s="151" t="s">
        <v>31</v>
      </c>
      <c r="C38" s="85"/>
      <c r="D38" s="75"/>
      <c r="E38" s="76"/>
      <c r="F38" s="75"/>
      <c r="G38" s="76"/>
      <c r="H38" s="70"/>
      <c r="I38" s="69"/>
      <c r="J38" s="75"/>
      <c r="K38" s="76"/>
      <c r="L38" s="75"/>
      <c r="M38" s="76"/>
      <c r="N38" s="70"/>
      <c r="O38" s="120"/>
      <c r="P38" s="121"/>
      <c r="Q38" s="122"/>
    </row>
    <row r="39" spans="1:17">
      <c r="A39" s="101" t="s">
        <v>980</v>
      </c>
      <c r="B39" s="68" t="s">
        <v>740</v>
      </c>
      <c r="C39" s="85"/>
      <c r="D39" s="75"/>
      <c r="E39" s="76"/>
      <c r="F39" s="75"/>
      <c r="G39" s="76"/>
      <c r="H39" s="70"/>
      <c r="I39" s="69"/>
      <c r="J39" s="75"/>
      <c r="K39" s="76" t="s">
        <v>25</v>
      </c>
      <c r="L39" s="75"/>
      <c r="M39" s="76"/>
      <c r="N39" s="70"/>
      <c r="O39" s="120" t="s">
        <v>734</v>
      </c>
      <c r="P39" s="121" t="s">
        <v>736</v>
      </c>
      <c r="Q39" s="122" t="s">
        <v>735</v>
      </c>
    </row>
    <row r="40" spans="1:17">
      <c r="A40" s="101" t="s">
        <v>980</v>
      </c>
      <c r="B40" s="68" t="s">
        <v>738</v>
      </c>
      <c r="C40" s="85"/>
      <c r="D40" s="75"/>
      <c r="E40" s="76"/>
      <c r="F40" s="75"/>
      <c r="G40" s="76"/>
      <c r="H40" s="70"/>
      <c r="I40" s="69"/>
      <c r="J40" s="75" t="s">
        <v>133</v>
      </c>
      <c r="K40" s="76"/>
      <c r="L40" s="75"/>
      <c r="M40" s="76"/>
      <c r="N40" s="70"/>
      <c r="O40" s="120" t="s">
        <v>243</v>
      </c>
      <c r="P40" s="121" t="s">
        <v>741</v>
      </c>
      <c r="Q40" s="122" t="s">
        <v>249</v>
      </c>
    </row>
    <row r="41" spans="1:17">
      <c r="A41" s="101" t="s">
        <v>980</v>
      </c>
      <c r="B41" s="68" t="s">
        <v>739</v>
      </c>
      <c r="C41" s="85"/>
      <c r="D41" s="75"/>
      <c r="E41" s="76"/>
      <c r="F41" s="75"/>
      <c r="G41" s="76"/>
      <c r="H41" s="70"/>
      <c r="I41" s="69"/>
      <c r="J41" s="75" t="s">
        <v>133</v>
      </c>
      <c r="K41" s="76"/>
      <c r="L41" s="75"/>
      <c r="M41" s="76"/>
      <c r="N41" s="70"/>
      <c r="O41" s="120" t="s">
        <v>243</v>
      </c>
      <c r="P41" s="121" t="s">
        <v>741</v>
      </c>
      <c r="Q41" s="122" t="s">
        <v>249</v>
      </c>
    </row>
    <row r="42" spans="1:17">
      <c r="A42" s="101" t="s">
        <v>980</v>
      </c>
      <c r="B42" s="68" t="s">
        <v>742</v>
      </c>
      <c r="C42" s="85"/>
      <c r="D42" s="75"/>
      <c r="E42" s="76"/>
      <c r="F42" s="75"/>
      <c r="G42" s="76"/>
      <c r="H42" s="70"/>
      <c r="I42" s="69" t="s">
        <v>115</v>
      </c>
      <c r="J42" s="75"/>
      <c r="K42" s="76"/>
      <c r="L42" s="75"/>
      <c r="M42" s="76"/>
      <c r="N42" s="70"/>
      <c r="O42" s="120" t="s">
        <v>743</v>
      </c>
      <c r="P42" s="121" t="s">
        <v>744</v>
      </c>
      <c r="Q42" s="122"/>
    </row>
    <row r="43" spans="1:17">
      <c r="A43" s="101" t="s">
        <v>980</v>
      </c>
      <c r="B43" s="68" t="s">
        <v>761</v>
      </c>
      <c r="C43" s="85"/>
      <c r="D43" s="75"/>
      <c r="E43" s="76"/>
      <c r="F43" s="75"/>
      <c r="G43" s="76"/>
      <c r="H43" s="70" t="s">
        <v>115</v>
      </c>
      <c r="I43" s="69"/>
      <c r="J43" s="75"/>
      <c r="K43" s="76"/>
      <c r="L43" s="75"/>
      <c r="M43" s="76"/>
      <c r="N43" s="70"/>
      <c r="O43" s="120" t="s">
        <v>762</v>
      </c>
      <c r="P43" s="121" t="s">
        <v>763</v>
      </c>
      <c r="Q43" s="122"/>
    </row>
    <row r="44" spans="1:17">
      <c r="A44" s="101" t="s">
        <v>980</v>
      </c>
      <c r="B44" s="68" t="s">
        <v>767</v>
      </c>
      <c r="C44" s="103"/>
      <c r="D44" s="79"/>
      <c r="E44" s="80"/>
      <c r="F44" s="79"/>
      <c r="G44" s="80"/>
      <c r="H44" s="81"/>
      <c r="I44" s="78"/>
      <c r="J44" s="79" t="s">
        <v>25</v>
      </c>
      <c r="K44" s="80"/>
      <c r="L44" s="79"/>
      <c r="M44" s="80"/>
      <c r="N44" s="81"/>
      <c r="O44" s="120" t="s">
        <v>769</v>
      </c>
      <c r="P44" s="123" t="s">
        <v>768</v>
      </c>
      <c r="Q44" s="124"/>
    </row>
    <row r="45" spans="1:17">
      <c r="A45" s="101" t="s">
        <v>980</v>
      </c>
      <c r="B45" s="68" t="s">
        <v>791</v>
      </c>
      <c r="C45" s="103"/>
      <c r="D45" s="79"/>
      <c r="E45" s="80"/>
      <c r="F45" s="79"/>
      <c r="G45" s="80"/>
      <c r="H45" s="81"/>
      <c r="I45" s="78"/>
      <c r="J45" s="79"/>
      <c r="K45" s="80" t="s">
        <v>115</v>
      </c>
      <c r="L45" s="79"/>
      <c r="M45" s="80"/>
      <c r="N45" s="81"/>
      <c r="O45" s="120" t="s">
        <v>769</v>
      </c>
      <c r="P45" s="123" t="s">
        <v>792</v>
      </c>
      <c r="Q45" s="124"/>
    </row>
    <row r="46" spans="1:17" ht="24">
      <c r="A46" s="101" t="s">
        <v>980</v>
      </c>
      <c r="B46" s="68" t="s">
        <v>804</v>
      </c>
      <c r="C46" s="103"/>
      <c r="D46" s="79" t="s">
        <v>25</v>
      </c>
      <c r="E46" s="80"/>
      <c r="F46" s="79"/>
      <c r="G46" s="80"/>
      <c r="H46" s="81"/>
      <c r="I46" s="78"/>
      <c r="J46" s="79"/>
      <c r="K46" s="80"/>
      <c r="L46" s="79"/>
      <c r="M46" s="80"/>
      <c r="N46" s="81"/>
      <c r="O46" s="125" t="s">
        <v>802</v>
      </c>
      <c r="P46" s="123" t="s">
        <v>805</v>
      </c>
      <c r="Q46" s="124" t="s">
        <v>806</v>
      </c>
    </row>
    <row r="47" spans="1:17" ht="24">
      <c r="A47" s="101" t="s">
        <v>980</v>
      </c>
      <c r="B47" s="68" t="s">
        <v>803</v>
      </c>
      <c r="C47" s="103"/>
      <c r="D47" s="79" t="s">
        <v>25</v>
      </c>
      <c r="E47" s="80"/>
      <c r="F47" s="79"/>
      <c r="G47" s="80"/>
      <c r="H47" s="81"/>
      <c r="I47" s="78"/>
      <c r="J47" s="79"/>
      <c r="K47" s="80"/>
      <c r="L47" s="79"/>
      <c r="M47" s="80"/>
      <c r="N47" s="81"/>
      <c r="O47" s="125" t="s">
        <v>802</v>
      </c>
      <c r="P47" s="123" t="s">
        <v>805</v>
      </c>
      <c r="Q47" s="124" t="s">
        <v>806</v>
      </c>
    </row>
    <row r="48" spans="1:17">
      <c r="A48" s="101" t="s">
        <v>980</v>
      </c>
      <c r="B48" s="68" t="s">
        <v>807</v>
      </c>
      <c r="C48" s="87"/>
      <c r="D48" s="79"/>
      <c r="E48" s="80"/>
      <c r="F48" s="79"/>
      <c r="G48" s="80"/>
      <c r="H48" s="81"/>
      <c r="I48" s="78"/>
      <c r="J48" s="79" t="s">
        <v>25</v>
      </c>
      <c r="K48" s="80"/>
      <c r="L48" s="79"/>
      <c r="M48" s="80"/>
      <c r="N48" s="81"/>
      <c r="O48" s="120" t="s">
        <v>243</v>
      </c>
      <c r="P48" s="123"/>
      <c r="Q48" s="124"/>
    </row>
    <row r="49" spans="1:17" ht="24">
      <c r="A49" s="101" t="s">
        <v>980</v>
      </c>
      <c r="B49" s="68" t="s">
        <v>808</v>
      </c>
      <c r="C49" s="103"/>
      <c r="D49" s="79"/>
      <c r="E49" s="80"/>
      <c r="F49" s="79"/>
      <c r="G49" s="80"/>
      <c r="H49" s="81"/>
      <c r="I49" s="78" t="s">
        <v>115</v>
      </c>
      <c r="J49" s="79"/>
      <c r="K49" s="80"/>
      <c r="L49" s="79"/>
      <c r="M49" s="80"/>
      <c r="N49" s="81"/>
      <c r="O49" s="120" t="s">
        <v>243</v>
      </c>
      <c r="P49" s="123"/>
      <c r="Q49" s="124"/>
    </row>
    <row r="50" spans="1:17">
      <c r="B50" s="151" t="s">
        <v>390</v>
      </c>
      <c r="C50" s="255"/>
      <c r="D50" s="256"/>
      <c r="E50" s="256"/>
      <c r="F50" s="256"/>
      <c r="G50" s="256"/>
      <c r="H50" s="256"/>
      <c r="I50" s="78"/>
      <c r="J50" s="256"/>
      <c r="K50" s="256"/>
      <c r="L50" s="256"/>
      <c r="M50" s="256"/>
      <c r="N50" s="256"/>
      <c r="O50" s="169"/>
      <c r="P50" s="169"/>
      <c r="Q50" s="169"/>
    </row>
    <row r="51" spans="1:17">
      <c r="A51" s="101" t="s">
        <v>981</v>
      </c>
      <c r="B51" s="68" t="s">
        <v>836</v>
      </c>
      <c r="C51" s="85"/>
      <c r="D51" s="75"/>
      <c r="E51" s="76"/>
      <c r="F51" s="75"/>
      <c r="G51" s="76"/>
      <c r="H51" s="70"/>
      <c r="I51" s="69" t="s">
        <v>115</v>
      </c>
      <c r="J51" s="75"/>
      <c r="K51" s="76"/>
      <c r="L51" s="75"/>
      <c r="M51" s="76"/>
      <c r="N51" s="70"/>
      <c r="O51" s="120" t="s">
        <v>840</v>
      </c>
      <c r="P51" s="121" t="s">
        <v>831</v>
      </c>
      <c r="Q51" s="122" t="s">
        <v>835</v>
      </c>
    </row>
    <row r="52" spans="1:17">
      <c r="A52" s="101" t="s">
        <v>981</v>
      </c>
      <c r="B52" s="68" t="s">
        <v>829</v>
      </c>
      <c r="C52" s="85"/>
      <c r="D52" s="75"/>
      <c r="E52" s="76"/>
      <c r="F52" s="75"/>
      <c r="G52" s="76"/>
      <c r="H52" s="70"/>
      <c r="I52" s="69" t="s">
        <v>115</v>
      </c>
      <c r="J52" s="75"/>
      <c r="K52" s="76"/>
      <c r="L52" s="75"/>
      <c r="M52" s="76"/>
      <c r="N52" s="70"/>
      <c r="O52" s="120" t="s">
        <v>839</v>
      </c>
      <c r="P52" s="121" t="s">
        <v>832</v>
      </c>
      <c r="Q52" s="122" t="s">
        <v>834</v>
      </c>
    </row>
    <row r="53" spans="1:17">
      <c r="A53" s="101" t="s">
        <v>981</v>
      </c>
      <c r="B53" s="68" t="s">
        <v>830</v>
      </c>
      <c r="C53" s="85"/>
      <c r="D53" s="75"/>
      <c r="E53" s="76"/>
      <c r="F53" s="75"/>
      <c r="G53" s="76"/>
      <c r="H53" s="70"/>
      <c r="I53" s="69" t="s">
        <v>115</v>
      </c>
      <c r="J53" s="75"/>
      <c r="K53" s="76"/>
      <c r="L53" s="75"/>
      <c r="M53" s="76"/>
      <c r="N53" s="70"/>
      <c r="O53" s="120" t="s">
        <v>838</v>
      </c>
      <c r="P53" s="121" t="s">
        <v>837</v>
      </c>
      <c r="Q53" s="122" t="s">
        <v>833</v>
      </c>
    </row>
    <row r="54" spans="1:17">
      <c r="B54" s="89" t="s">
        <v>274</v>
      </c>
      <c r="C54" s="90">
        <f>SUBTOTAL(3,$C$6:$C$53)</f>
        <v>3</v>
      </c>
      <c r="D54" s="90">
        <f>SUBTOTAL(3,D6:D53)</f>
        <v>6</v>
      </c>
      <c r="E54" s="90">
        <f t="shared" ref="E54:N54" si="0">SUBTOTAL(3,E6:E53)</f>
        <v>1</v>
      </c>
      <c r="F54" s="90">
        <f t="shared" si="0"/>
        <v>2</v>
      </c>
      <c r="G54" s="90">
        <f t="shared" si="0"/>
        <v>0</v>
      </c>
      <c r="H54" s="90">
        <f t="shared" si="0"/>
        <v>2</v>
      </c>
      <c r="I54" s="90">
        <f t="shared" si="0"/>
        <v>7</v>
      </c>
      <c r="J54" s="90">
        <f t="shared" si="0"/>
        <v>8</v>
      </c>
      <c r="K54" s="90">
        <f t="shared" si="0"/>
        <v>10</v>
      </c>
      <c r="L54" s="90">
        <f t="shared" si="0"/>
        <v>3</v>
      </c>
      <c r="M54" s="90">
        <f t="shared" si="0"/>
        <v>0</v>
      </c>
      <c r="N54" s="90">
        <f t="shared" si="0"/>
        <v>1</v>
      </c>
      <c r="O54" s="126"/>
      <c r="P54" s="126"/>
      <c r="Q54" s="126"/>
    </row>
    <row r="55" spans="1:17">
      <c r="B55" s="102" t="s">
        <v>284</v>
      </c>
      <c r="C55" s="1"/>
      <c r="D55" s="1"/>
      <c r="E55" s="1"/>
      <c r="F55" s="1"/>
      <c r="G55" s="1"/>
      <c r="H55" s="91">
        <f>SUM(C54:H54)</f>
        <v>14</v>
      </c>
      <c r="I55" s="1"/>
      <c r="J55" s="1"/>
      <c r="K55" s="1"/>
      <c r="L55" s="1"/>
      <c r="M55" s="1"/>
      <c r="N55" s="91">
        <f>SUM(I54:N54)</f>
        <v>29</v>
      </c>
    </row>
    <row r="56" spans="1:17">
      <c r="B56" s="9" t="s">
        <v>283</v>
      </c>
      <c r="C56" s="5"/>
      <c r="N56" s="88">
        <f>N55+H55</f>
        <v>43</v>
      </c>
    </row>
    <row r="57" spans="1:17">
      <c r="B57" s="9"/>
      <c r="C57" s="5"/>
      <c r="N57" s="88"/>
    </row>
    <row r="58" spans="1:17">
      <c r="B58" s="6" t="s">
        <v>285</v>
      </c>
      <c r="O58" s="146" t="s">
        <v>552</v>
      </c>
      <c r="P58" s="146" t="s">
        <v>553</v>
      </c>
      <c r="Q58" s="146" t="s">
        <v>554</v>
      </c>
    </row>
    <row r="59" spans="1:17">
      <c r="B59" s="92" t="s">
        <v>276</v>
      </c>
      <c r="C59" s="93">
        <f>COUNTIF(C6:C53,"O")</f>
        <v>1</v>
      </c>
      <c r="D59" s="93">
        <f t="shared" ref="D59:N59" si="1">COUNTIF(D6:D53,"O")</f>
        <v>2</v>
      </c>
      <c r="E59" s="93">
        <f t="shared" si="1"/>
        <v>0</v>
      </c>
      <c r="F59" s="93">
        <f t="shared" si="1"/>
        <v>0</v>
      </c>
      <c r="G59" s="93">
        <f t="shared" si="1"/>
        <v>0</v>
      </c>
      <c r="H59" s="93">
        <f t="shared" si="1"/>
        <v>1</v>
      </c>
      <c r="I59" s="93">
        <f t="shared" si="1"/>
        <v>5</v>
      </c>
      <c r="J59" s="93">
        <f t="shared" si="1"/>
        <v>0</v>
      </c>
      <c r="K59" s="93">
        <f t="shared" si="1"/>
        <v>1</v>
      </c>
      <c r="L59" s="93">
        <f t="shared" si="1"/>
        <v>0</v>
      </c>
      <c r="M59" s="93">
        <f t="shared" si="1"/>
        <v>0</v>
      </c>
      <c r="N59" s="93">
        <f t="shared" si="1"/>
        <v>1</v>
      </c>
      <c r="O59">
        <f t="shared" ref="O59:O64" si="2">SUM(C59:H59)</f>
        <v>4</v>
      </c>
      <c r="P59">
        <f t="shared" ref="P59:P64" si="3">SUM(I59:N59)</f>
        <v>7</v>
      </c>
      <c r="Q59">
        <f t="shared" ref="Q59:Q64" si="4">SUM(C59:N59)</f>
        <v>11</v>
      </c>
    </row>
    <row r="60" spans="1:17">
      <c r="B60" s="94" t="s">
        <v>448</v>
      </c>
      <c r="C60" s="95">
        <f>COUNTIF(C$6:C$53,"B")</f>
        <v>0</v>
      </c>
      <c r="D60" s="95">
        <f t="shared" ref="D60:N60" si="5">COUNTIF(D$6:D$53,"B")</f>
        <v>0</v>
      </c>
      <c r="E60" s="95">
        <f t="shared" si="5"/>
        <v>0</v>
      </c>
      <c r="F60" s="95">
        <f t="shared" si="5"/>
        <v>0</v>
      </c>
      <c r="G60" s="95">
        <f t="shared" si="5"/>
        <v>0</v>
      </c>
      <c r="H60" s="95">
        <f t="shared" si="5"/>
        <v>0</v>
      </c>
      <c r="I60" s="95">
        <f t="shared" si="5"/>
        <v>0</v>
      </c>
      <c r="J60" s="95">
        <f t="shared" si="5"/>
        <v>0</v>
      </c>
      <c r="K60" s="95">
        <f t="shared" si="5"/>
        <v>0</v>
      </c>
      <c r="L60" s="95">
        <f t="shared" si="5"/>
        <v>0</v>
      </c>
      <c r="M60" s="95">
        <f t="shared" si="5"/>
        <v>0</v>
      </c>
      <c r="N60" s="95">
        <f t="shared" si="5"/>
        <v>0</v>
      </c>
      <c r="O60">
        <f t="shared" si="2"/>
        <v>0</v>
      </c>
      <c r="P60">
        <f t="shared" si="3"/>
        <v>0</v>
      </c>
      <c r="Q60">
        <f t="shared" si="4"/>
        <v>0</v>
      </c>
    </row>
    <row r="61" spans="1:17">
      <c r="B61" s="94" t="s">
        <v>277</v>
      </c>
      <c r="C61" s="95">
        <f>COUNTIF(C6:C53,"P")</f>
        <v>1</v>
      </c>
      <c r="D61" s="95">
        <f t="shared" ref="D61:N61" si="6">COUNTIF(D6:D53,"P")</f>
        <v>4</v>
      </c>
      <c r="E61" s="95">
        <f t="shared" si="6"/>
        <v>0</v>
      </c>
      <c r="F61" s="95">
        <f t="shared" si="6"/>
        <v>1</v>
      </c>
      <c r="G61" s="95">
        <f t="shared" si="6"/>
        <v>0</v>
      </c>
      <c r="H61" s="95">
        <f t="shared" si="6"/>
        <v>1</v>
      </c>
      <c r="I61" s="95">
        <f t="shared" si="6"/>
        <v>2</v>
      </c>
      <c r="J61" s="95">
        <f t="shared" si="6"/>
        <v>6</v>
      </c>
      <c r="K61" s="95">
        <f t="shared" si="6"/>
        <v>9</v>
      </c>
      <c r="L61" s="95">
        <f t="shared" si="6"/>
        <v>3</v>
      </c>
      <c r="M61" s="95">
        <f t="shared" si="6"/>
        <v>0</v>
      </c>
      <c r="N61" s="95">
        <f t="shared" si="6"/>
        <v>0</v>
      </c>
      <c r="O61">
        <f t="shared" si="2"/>
        <v>7</v>
      </c>
      <c r="P61">
        <f t="shared" si="3"/>
        <v>20</v>
      </c>
      <c r="Q61">
        <f t="shared" si="4"/>
        <v>27</v>
      </c>
    </row>
    <row r="62" spans="1:17">
      <c r="B62" s="94" t="s">
        <v>278</v>
      </c>
      <c r="C62" s="95">
        <f>COUNTIF(C6:C53,"$")</f>
        <v>0</v>
      </c>
      <c r="D62" s="95">
        <f t="shared" ref="D62:N62" si="7">COUNTIF(D6:D53,"$")</f>
        <v>0</v>
      </c>
      <c r="E62" s="95">
        <f t="shared" si="7"/>
        <v>1</v>
      </c>
      <c r="F62" s="95">
        <f t="shared" si="7"/>
        <v>0</v>
      </c>
      <c r="G62" s="95">
        <f t="shared" si="7"/>
        <v>0</v>
      </c>
      <c r="H62" s="95">
        <f t="shared" si="7"/>
        <v>0</v>
      </c>
      <c r="I62" s="95">
        <f t="shared" si="7"/>
        <v>0</v>
      </c>
      <c r="J62" s="95">
        <f t="shared" si="7"/>
        <v>0</v>
      </c>
      <c r="K62" s="95">
        <f t="shared" si="7"/>
        <v>0</v>
      </c>
      <c r="L62" s="95">
        <f t="shared" si="7"/>
        <v>0</v>
      </c>
      <c r="M62" s="95">
        <f t="shared" si="7"/>
        <v>0</v>
      </c>
      <c r="N62" s="95">
        <f t="shared" si="7"/>
        <v>0</v>
      </c>
      <c r="O62">
        <f t="shared" si="2"/>
        <v>1</v>
      </c>
      <c r="P62">
        <f t="shared" si="3"/>
        <v>0</v>
      </c>
      <c r="Q62">
        <f t="shared" si="4"/>
        <v>1</v>
      </c>
    </row>
    <row r="63" spans="1:17">
      <c r="B63" s="94" t="s">
        <v>279</v>
      </c>
      <c r="C63" s="95">
        <f>COUNTIF(C6:C53,"I")</f>
        <v>0</v>
      </c>
      <c r="D63" s="95">
        <f t="shared" ref="D63:N63" si="8">COUNTIF(D6:D53,"I")</f>
        <v>0</v>
      </c>
      <c r="E63" s="95">
        <f t="shared" si="8"/>
        <v>0</v>
      </c>
      <c r="F63" s="95">
        <f t="shared" si="8"/>
        <v>1</v>
      </c>
      <c r="G63" s="95">
        <f t="shared" si="8"/>
        <v>0</v>
      </c>
      <c r="H63" s="95">
        <f t="shared" si="8"/>
        <v>0</v>
      </c>
      <c r="I63" s="95">
        <f t="shared" si="8"/>
        <v>0</v>
      </c>
      <c r="J63" s="95">
        <f t="shared" si="8"/>
        <v>2</v>
      </c>
      <c r="K63" s="95">
        <f t="shared" si="8"/>
        <v>0</v>
      </c>
      <c r="L63" s="95">
        <f t="shared" si="8"/>
        <v>0</v>
      </c>
      <c r="M63" s="95">
        <f t="shared" si="8"/>
        <v>0</v>
      </c>
      <c r="N63" s="95">
        <f t="shared" si="8"/>
        <v>0</v>
      </c>
      <c r="O63">
        <f t="shared" si="2"/>
        <v>1</v>
      </c>
      <c r="P63">
        <f t="shared" si="3"/>
        <v>2</v>
      </c>
      <c r="Q63">
        <f t="shared" si="4"/>
        <v>3</v>
      </c>
    </row>
    <row r="64" spans="1:17" ht="15" thickBot="1">
      <c r="B64" s="94" t="s">
        <v>280</v>
      </c>
      <c r="C64" s="95">
        <f>COUNTIF(C6:C53,"M")</f>
        <v>1</v>
      </c>
      <c r="D64" s="95">
        <f t="shared" ref="D64:N64" si="9">COUNTIF(D6:D53,"M")</f>
        <v>0</v>
      </c>
      <c r="E64" s="95">
        <f t="shared" si="9"/>
        <v>0</v>
      </c>
      <c r="F64" s="95">
        <f t="shared" si="9"/>
        <v>0</v>
      </c>
      <c r="G64" s="95">
        <f t="shared" si="9"/>
        <v>0</v>
      </c>
      <c r="H64" s="95">
        <f t="shared" si="9"/>
        <v>0</v>
      </c>
      <c r="I64" s="95">
        <f t="shared" si="9"/>
        <v>0</v>
      </c>
      <c r="J64" s="95">
        <f t="shared" si="9"/>
        <v>0</v>
      </c>
      <c r="K64" s="95">
        <f t="shared" si="9"/>
        <v>0</v>
      </c>
      <c r="L64" s="95">
        <f t="shared" si="9"/>
        <v>0</v>
      </c>
      <c r="M64" s="95">
        <f t="shared" si="9"/>
        <v>0</v>
      </c>
      <c r="N64" s="95">
        <f t="shared" si="9"/>
        <v>0</v>
      </c>
      <c r="O64">
        <f t="shared" si="2"/>
        <v>1</v>
      </c>
      <c r="P64">
        <f t="shared" si="3"/>
        <v>0</v>
      </c>
      <c r="Q64">
        <f t="shared" si="4"/>
        <v>1</v>
      </c>
    </row>
    <row r="65" spans="2:17" ht="15" thickTop="1">
      <c r="B65" s="96" t="s">
        <v>282</v>
      </c>
      <c r="C65" s="97">
        <f>SUM(C59:C64)</f>
        <v>3</v>
      </c>
      <c r="D65" s="97">
        <f t="shared" ref="D65:Q65" si="10">SUM(D59:D64)</f>
        <v>6</v>
      </c>
      <c r="E65" s="97">
        <f t="shared" si="10"/>
        <v>1</v>
      </c>
      <c r="F65" s="97">
        <f t="shared" si="10"/>
        <v>2</v>
      </c>
      <c r="G65" s="97">
        <f t="shared" si="10"/>
        <v>0</v>
      </c>
      <c r="H65" s="97">
        <f t="shared" si="10"/>
        <v>2</v>
      </c>
      <c r="I65" s="97">
        <f t="shared" si="10"/>
        <v>7</v>
      </c>
      <c r="J65" s="97">
        <f t="shared" si="10"/>
        <v>8</v>
      </c>
      <c r="K65" s="97">
        <f t="shared" si="10"/>
        <v>10</v>
      </c>
      <c r="L65" s="97">
        <f t="shared" si="10"/>
        <v>3</v>
      </c>
      <c r="M65" s="97">
        <f t="shared" si="10"/>
        <v>0</v>
      </c>
      <c r="N65" s="97">
        <f t="shared" si="10"/>
        <v>1</v>
      </c>
      <c r="O65" s="97">
        <f t="shared" si="10"/>
        <v>14</v>
      </c>
      <c r="P65" s="97">
        <f t="shared" si="10"/>
        <v>29</v>
      </c>
      <c r="Q65" s="97">
        <f t="shared" si="10"/>
        <v>43</v>
      </c>
    </row>
    <row r="66" spans="2:17">
      <c r="C66" s="86"/>
      <c r="N66">
        <f>SUM(C65:N65)</f>
        <v>43</v>
      </c>
      <c r="O66" s="146"/>
      <c r="P66" s="146"/>
      <c r="Q66" s="146"/>
    </row>
    <row r="68" spans="2:17">
      <c r="B68" s="98" t="s">
        <v>281</v>
      </c>
      <c r="C68" s="99">
        <f>IF(C65=C54,1,"ERROR")</f>
        <v>1</v>
      </c>
      <c r="D68" s="99">
        <f>IF(D65=D54,1,"ERROR")</f>
        <v>1</v>
      </c>
      <c r="E68" s="99">
        <f t="shared" ref="E68:N68" si="11">IF(E65=E54,1,"ERROR")</f>
        <v>1</v>
      </c>
      <c r="F68" s="99">
        <f t="shared" si="11"/>
        <v>1</v>
      </c>
      <c r="G68" s="99">
        <f t="shared" si="11"/>
        <v>1</v>
      </c>
      <c r="H68" s="99">
        <f t="shared" si="11"/>
        <v>1</v>
      </c>
      <c r="I68" s="99">
        <f t="shared" si="11"/>
        <v>1</v>
      </c>
      <c r="J68" s="99">
        <f t="shared" si="11"/>
        <v>1</v>
      </c>
      <c r="K68" s="99">
        <f t="shared" si="11"/>
        <v>1</v>
      </c>
      <c r="L68" s="99">
        <f t="shared" si="11"/>
        <v>1</v>
      </c>
      <c r="M68" s="99">
        <f t="shared" si="11"/>
        <v>1</v>
      </c>
      <c r="N68" s="99">
        <f t="shared" si="11"/>
        <v>1</v>
      </c>
    </row>
    <row r="71" spans="2:17">
      <c r="B71" s="92" t="s">
        <v>28</v>
      </c>
      <c r="C71" s="93">
        <f>COUNTIF($A$7:$A$49,"b")</f>
        <v>5</v>
      </c>
      <c r="D71" s="153">
        <f>C71/$C$76</f>
        <v>0.11627906976744186</v>
      </c>
    </row>
    <row r="72" spans="2:17">
      <c r="B72" s="94" t="s">
        <v>29</v>
      </c>
      <c r="C72" s="95">
        <f>COUNTIF($A$6:$A$49,"e")</f>
        <v>6</v>
      </c>
      <c r="D72" s="153">
        <f>C72/$C$76</f>
        <v>0.13953488372093023</v>
      </c>
    </row>
    <row r="73" spans="2:17">
      <c r="B73" s="94" t="s">
        <v>30</v>
      </c>
      <c r="C73" s="95">
        <f>COUNTIF($A$6:$A$49,"s")</f>
        <v>18</v>
      </c>
      <c r="D73" s="153">
        <f>C73/$C$76</f>
        <v>0.41860465116279072</v>
      </c>
    </row>
    <row r="74" spans="2:17">
      <c r="B74" s="148" t="s">
        <v>31</v>
      </c>
      <c r="C74" s="149">
        <f>COUNTIF($A$6:$A$49,"p")</f>
        <v>11</v>
      </c>
      <c r="D74" s="153">
        <f>C74/$C$76</f>
        <v>0.2558139534883721</v>
      </c>
    </row>
    <row r="75" spans="2:17">
      <c r="B75" s="94" t="s">
        <v>390</v>
      </c>
      <c r="C75" s="149">
        <f>COUNTIF($A$6:$A$53,"eng")</f>
        <v>3</v>
      </c>
      <c r="D75" s="153">
        <f>C75/$C$76</f>
        <v>6.9767441860465115E-2</v>
      </c>
    </row>
    <row r="76" spans="2:17">
      <c r="C76" s="82">
        <f>SUM(C71:C75)</f>
        <v>43</v>
      </c>
    </row>
    <row r="78" spans="2:17">
      <c r="B78" s="28"/>
      <c r="C78" s="301" t="s">
        <v>9</v>
      </c>
      <c r="D78" s="302"/>
      <c r="E78" s="302"/>
      <c r="F78" s="302"/>
      <c r="G78" s="302"/>
      <c r="H78" s="303"/>
      <c r="I78" s="301" t="s">
        <v>8</v>
      </c>
      <c r="J78" s="302"/>
      <c r="K78" s="302"/>
      <c r="L78" s="302"/>
      <c r="M78" s="302"/>
      <c r="N78" s="304"/>
    </row>
    <row r="79" spans="2:17">
      <c r="B79" s="29"/>
      <c r="C79" s="83" t="s">
        <v>13</v>
      </c>
      <c r="D79" s="23"/>
      <c r="E79" s="23"/>
      <c r="F79" s="23"/>
      <c r="G79" s="23"/>
      <c r="H79" s="24" t="s">
        <v>12</v>
      </c>
      <c r="I79" s="22" t="s">
        <v>13</v>
      </c>
      <c r="J79" s="23"/>
      <c r="K79" s="23"/>
      <c r="L79" s="23"/>
      <c r="M79" s="23"/>
      <c r="N79" s="24" t="s">
        <v>12</v>
      </c>
    </row>
    <row r="80" spans="2:17">
      <c r="B80" s="67" t="s">
        <v>15</v>
      </c>
      <c r="C80" s="309" t="s">
        <v>2</v>
      </c>
      <c r="D80" s="310"/>
      <c r="E80" s="310" t="s">
        <v>1</v>
      </c>
      <c r="F80" s="310"/>
      <c r="G80" s="310" t="s">
        <v>0</v>
      </c>
      <c r="H80" s="311"/>
      <c r="I80" s="309" t="s">
        <v>2</v>
      </c>
      <c r="J80" s="310"/>
      <c r="K80" s="310" t="s">
        <v>1</v>
      </c>
      <c r="L80" s="310"/>
      <c r="M80" s="310" t="s">
        <v>0</v>
      </c>
      <c r="N80" s="311"/>
    </row>
    <row r="81" spans="2:16">
      <c r="B81" s="168" t="s">
        <v>213</v>
      </c>
      <c r="C81" s="84" t="s">
        <v>7</v>
      </c>
      <c r="D81" s="53" t="s">
        <v>6</v>
      </c>
      <c r="E81" s="53" t="s">
        <v>4</v>
      </c>
      <c r="F81" s="53" t="s">
        <v>5</v>
      </c>
      <c r="G81" s="53"/>
      <c r="H81" s="54" t="s">
        <v>3</v>
      </c>
      <c r="I81" s="52" t="s">
        <v>7</v>
      </c>
      <c r="J81" s="53" t="s">
        <v>6</v>
      </c>
      <c r="K81" s="53" t="s">
        <v>4</v>
      </c>
      <c r="L81" s="53" t="s">
        <v>5</v>
      </c>
      <c r="M81" s="53"/>
      <c r="N81" s="54" t="s">
        <v>3</v>
      </c>
    </row>
    <row r="82" spans="2:16">
      <c r="B82" s="92" t="s">
        <v>28</v>
      </c>
      <c r="C82" s="171">
        <f>SUBTOTAL(3,C7:C11)</f>
        <v>2</v>
      </c>
      <c r="D82" s="93">
        <f t="shared" ref="D82:N82" si="12">SUBTOTAL(3,D7:D11)</f>
        <v>0</v>
      </c>
      <c r="E82" s="93">
        <f t="shared" si="12"/>
        <v>0</v>
      </c>
      <c r="F82" s="93">
        <f t="shared" si="12"/>
        <v>0</v>
      </c>
      <c r="G82" s="93"/>
      <c r="H82" s="172">
        <f t="shared" si="12"/>
        <v>0</v>
      </c>
      <c r="I82" s="171">
        <f t="shared" si="12"/>
        <v>2</v>
      </c>
      <c r="J82" s="93">
        <f t="shared" si="12"/>
        <v>1</v>
      </c>
      <c r="K82" s="93">
        <f t="shared" si="12"/>
        <v>0</v>
      </c>
      <c r="L82" s="93">
        <f t="shared" si="12"/>
        <v>0</v>
      </c>
      <c r="M82" s="93"/>
      <c r="N82" s="172">
        <f t="shared" si="12"/>
        <v>0</v>
      </c>
      <c r="O82" s="93">
        <f>COUNTIF($A$6:$A$206,"b")</f>
        <v>5</v>
      </c>
      <c r="P82" s="170">
        <f>O82/O92</f>
        <v>0.11627906976744186</v>
      </c>
    </row>
    <row r="83" spans="2:16">
      <c r="B83" s="94"/>
      <c r="C83" s="173"/>
      <c r="D83" s="95"/>
      <c r="E83" s="95"/>
      <c r="F83" s="95"/>
      <c r="G83" s="95"/>
      <c r="H83" s="176">
        <f>(SUM(C82:H82))/O92</f>
        <v>4.6511627906976744E-2</v>
      </c>
      <c r="I83" s="173"/>
      <c r="J83" s="95"/>
      <c r="K83" s="95"/>
      <c r="L83" s="95"/>
      <c r="M83" s="95"/>
      <c r="N83" s="176">
        <f>(SUM(I82:N82))/O92</f>
        <v>6.9767441860465115E-2</v>
      </c>
      <c r="O83" s="95"/>
      <c r="P83" s="170"/>
    </row>
    <row r="84" spans="2:16">
      <c r="B84" s="94" t="s">
        <v>29</v>
      </c>
      <c r="C84" s="173">
        <f>SUBTOTAL(3,C13:C18)</f>
        <v>1</v>
      </c>
      <c r="D84" s="95">
        <f t="shared" ref="D84:N84" si="13">SUBTOTAL(3,D13:D18)</f>
        <v>2</v>
      </c>
      <c r="E84" s="95">
        <f t="shared" si="13"/>
        <v>1</v>
      </c>
      <c r="F84" s="95">
        <f t="shared" si="13"/>
        <v>1</v>
      </c>
      <c r="G84" s="95"/>
      <c r="H84" s="174">
        <f t="shared" si="13"/>
        <v>1</v>
      </c>
      <c r="I84" s="173">
        <f t="shared" si="13"/>
        <v>0</v>
      </c>
      <c r="J84" s="95">
        <f t="shared" si="13"/>
        <v>0</v>
      </c>
      <c r="K84" s="95">
        <f t="shared" si="13"/>
        <v>0</v>
      </c>
      <c r="L84" s="95">
        <f t="shared" si="13"/>
        <v>0</v>
      </c>
      <c r="M84" s="95"/>
      <c r="N84" s="174">
        <f t="shared" si="13"/>
        <v>0</v>
      </c>
      <c r="O84" s="95">
        <f>COUNTIF($A$6:$A$206,"e")</f>
        <v>6</v>
      </c>
      <c r="P84" s="170">
        <f>O84/O92</f>
        <v>0.13953488372093023</v>
      </c>
    </row>
    <row r="85" spans="2:16">
      <c r="B85" s="94"/>
      <c r="C85" s="173"/>
      <c r="D85" s="95"/>
      <c r="E85" s="95"/>
      <c r="F85" s="95"/>
      <c r="G85" s="95"/>
      <c r="H85" s="176">
        <f>(SUM(C84:H84))/O92</f>
        <v>0.13953488372093023</v>
      </c>
      <c r="I85" s="173"/>
      <c r="J85" s="95"/>
      <c r="K85" s="95"/>
      <c r="L85" s="95"/>
      <c r="M85" s="95"/>
      <c r="N85" s="176">
        <f>(SUM(I84:N84))/O92</f>
        <v>0</v>
      </c>
      <c r="O85" s="95"/>
      <c r="P85" s="170"/>
    </row>
    <row r="86" spans="2:16">
      <c r="B86" s="94" t="s">
        <v>30</v>
      </c>
      <c r="C86" s="173">
        <f>SUBTOTAL(3,C20:C37)</f>
        <v>0</v>
      </c>
      <c r="D86" s="95">
        <f t="shared" ref="D86:N86" si="14">SUBTOTAL(3,D20:D37)</f>
        <v>2</v>
      </c>
      <c r="E86" s="95">
        <f t="shared" si="14"/>
        <v>0</v>
      </c>
      <c r="F86" s="95">
        <f t="shared" si="14"/>
        <v>1</v>
      </c>
      <c r="G86" s="95">
        <f t="shared" si="14"/>
        <v>0</v>
      </c>
      <c r="H86" s="174">
        <f t="shared" si="14"/>
        <v>0</v>
      </c>
      <c r="I86" s="173">
        <f t="shared" si="14"/>
        <v>0</v>
      </c>
      <c r="J86" s="95">
        <f t="shared" si="14"/>
        <v>3</v>
      </c>
      <c r="K86" s="95">
        <f t="shared" si="14"/>
        <v>8</v>
      </c>
      <c r="L86" s="95">
        <f t="shared" si="14"/>
        <v>3</v>
      </c>
      <c r="M86" s="95">
        <f t="shared" si="14"/>
        <v>0</v>
      </c>
      <c r="N86" s="174">
        <f t="shared" si="14"/>
        <v>1</v>
      </c>
      <c r="O86" s="95">
        <f>COUNTIF($A$6:$A$206,"s")</f>
        <v>18</v>
      </c>
      <c r="P86" s="170">
        <f>O86/O92</f>
        <v>0.41860465116279072</v>
      </c>
    </row>
    <row r="87" spans="2:16">
      <c r="B87" s="94"/>
      <c r="C87" s="173"/>
      <c r="D87" s="95"/>
      <c r="E87" s="95"/>
      <c r="F87" s="95"/>
      <c r="G87" s="95"/>
      <c r="H87" s="176">
        <f>(SUM(C86:H86))/O92</f>
        <v>6.9767441860465115E-2</v>
      </c>
      <c r="I87" s="173"/>
      <c r="J87" s="95"/>
      <c r="K87" s="95"/>
      <c r="L87" s="95"/>
      <c r="M87" s="95"/>
      <c r="N87" s="176">
        <f>(SUM(I86:N86))/O92</f>
        <v>0.34883720930232559</v>
      </c>
      <c r="O87" s="95"/>
      <c r="P87" s="170"/>
    </row>
    <row r="88" spans="2:16">
      <c r="B88" s="94" t="s">
        <v>31</v>
      </c>
      <c r="C88" s="173">
        <f>SUBTOTAL(3,C39:C49)</f>
        <v>0</v>
      </c>
      <c r="D88" s="95">
        <f t="shared" ref="D88:N88" si="15">SUBTOTAL(3,D39:D49)</f>
        <v>2</v>
      </c>
      <c r="E88" s="95">
        <f t="shared" si="15"/>
        <v>0</v>
      </c>
      <c r="F88" s="95">
        <f t="shared" si="15"/>
        <v>0</v>
      </c>
      <c r="G88" s="95">
        <f t="shared" si="15"/>
        <v>0</v>
      </c>
      <c r="H88" s="174">
        <f t="shared" si="15"/>
        <v>1</v>
      </c>
      <c r="I88" s="173">
        <f t="shared" si="15"/>
        <v>2</v>
      </c>
      <c r="J88" s="95">
        <f t="shared" si="15"/>
        <v>4</v>
      </c>
      <c r="K88" s="95">
        <f t="shared" si="15"/>
        <v>2</v>
      </c>
      <c r="L88" s="95">
        <f t="shared" si="15"/>
        <v>0</v>
      </c>
      <c r="M88" s="95">
        <f t="shared" si="15"/>
        <v>0</v>
      </c>
      <c r="N88" s="174">
        <f t="shared" si="15"/>
        <v>0</v>
      </c>
      <c r="O88" s="95">
        <f>COUNTIF($A$6:$A$206,"p")</f>
        <v>11</v>
      </c>
      <c r="P88" s="170">
        <f>O88/O92</f>
        <v>0.2558139534883721</v>
      </c>
    </row>
    <row r="89" spans="2:16">
      <c r="B89" s="94"/>
      <c r="C89" s="173"/>
      <c r="D89" s="95"/>
      <c r="E89" s="95"/>
      <c r="F89" s="95"/>
      <c r="G89" s="95"/>
      <c r="H89" s="176">
        <f>(SUM(C88:H88))/O92</f>
        <v>6.9767441860465115E-2</v>
      </c>
      <c r="I89" s="173"/>
      <c r="J89" s="95"/>
      <c r="K89" s="95"/>
      <c r="L89" s="95"/>
      <c r="M89" s="95"/>
      <c r="N89" s="176">
        <f>(SUM(I88:N88))/O92</f>
        <v>0.18604651162790697</v>
      </c>
      <c r="O89" s="95"/>
      <c r="P89" s="170"/>
    </row>
    <row r="90" spans="2:16">
      <c r="B90" s="94" t="s">
        <v>390</v>
      </c>
      <c r="C90" s="173">
        <f>SUBTOTAL(3,C51:C53)</f>
        <v>0</v>
      </c>
      <c r="D90" s="95">
        <f t="shared" ref="D90:N90" si="16">SUBTOTAL(3,D51:D53)</f>
        <v>0</v>
      </c>
      <c r="E90" s="95">
        <f t="shared" si="16"/>
        <v>0</v>
      </c>
      <c r="F90" s="95">
        <f t="shared" si="16"/>
        <v>0</v>
      </c>
      <c r="G90" s="95">
        <f t="shared" si="16"/>
        <v>0</v>
      </c>
      <c r="H90" s="174">
        <f t="shared" si="16"/>
        <v>0</v>
      </c>
      <c r="I90" s="173">
        <f t="shared" si="16"/>
        <v>3</v>
      </c>
      <c r="J90" s="95">
        <f t="shared" si="16"/>
        <v>0</v>
      </c>
      <c r="K90" s="95">
        <f t="shared" si="16"/>
        <v>0</v>
      </c>
      <c r="L90" s="95">
        <f t="shared" si="16"/>
        <v>0</v>
      </c>
      <c r="M90" s="95">
        <f t="shared" si="16"/>
        <v>0</v>
      </c>
      <c r="N90" s="174">
        <f t="shared" si="16"/>
        <v>0</v>
      </c>
      <c r="O90" s="95">
        <f>COUNTIF($A$6:$A$206,"eng")</f>
        <v>3</v>
      </c>
      <c r="P90" s="170">
        <f>O90/O92</f>
        <v>6.9767441860465115E-2</v>
      </c>
    </row>
    <row r="91" spans="2:16">
      <c r="B91" s="148"/>
      <c r="C91" s="175"/>
      <c r="D91" s="149"/>
      <c r="E91" s="149"/>
      <c r="F91" s="149"/>
      <c r="G91" s="149"/>
      <c r="H91" s="177">
        <f>(SUM(C90:H90))/O92</f>
        <v>0</v>
      </c>
      <c r="I91" s="175"/>
      <c r="J91" s="149"/>
      <c r="K91" s="149"/>
      <c r="L91" s="149"/>
      <c r="M91" s="149"/>
      <c r="N91" s="177">
        <f>(SUM(I90:N90))/O92</f>
        <v>6.9767441860465115E-2</v>
      </c>
      <c r="O91" s="149"/>
      <c r="P91" s="170"/>
    </row>
    <row r="92" spans="2:16">
      <c r="C92" s="82">
        <f>SUM(C82,C84,C86,C88,C90)</f>
        <v>3</v>
      </c>
      <c r="D92" s="82">
        <f>SUM(D82,D84,D86,D88,D90)</f>
        <v>6</v>
      </c>
      <c r="E92" s="82">
        <f>SUM(E82,E84,E86,E88,E90)</f>
        <v>1</v>
      </c>
      <c r="F92" s="82">
        <f>SUM(F82,F84,F86,F88,F90)</f>
        <v>2</v>
      </c>
      <c r="G92" s="82"/>
      <c r="H92" s="82">
        <f>SUM(H82,H84,H86,H88,H90)</f>
        <v>2</v>
      </c>
      <c r="I92" s="82">
        <f>SUM(I82,I84,I86,I88,I90)</f>
        <v>7</v>
      </c>
      <c r="J92" s="82">
        <f>SUM(J82,J84,J86,J88,J90)</f>
        <v>8</v>
      </c>
      <c r="K92" s="82">
        <f>SUM(K82,K84,K86,K88,K90)</f>
        <v>10</v>
      </c>
      <c r="L92" s="82">
        <f>SUM(L82,L84,L86,L88,L90)</f>
        <v>3</v>
      </c>
      <c r="M92" s="82"/>
      <c r="N92" s="82">
        <f>SUM(N82,N84,N86,N88,N90)</f>
        <v>1</v>
      </c>
      <c r="O92" s="5">
        <f>SUM(O82:O90)</f>
        <v>43</v>
      </c>
      <c r="P92" s="153">
        <f>SUM(P82:P91)</f>
        <v>1</v>
      </c>
    </row>
    <row r="93" spans="2:16">
      <c r="H93">
        <f>SUM(C92:H92)</f>
        <v>14</v>
      </c>
      <c r="N93">
        <f>SUM(I92:N92)</f>
        <v>29</v>
      </c>
      <c r="O93" s="104">
        <f>N93+H93</f>
        <v>43</v>
      </c>
    </row>
  </sheetData>
  <mergeCells count="16">
    <mergeCell ref="C78:H78"/>
    <mergeCell ref="I78:N78"/>
    <mergeCell ref="C80:D80"/>
    <mergeCell ref="E80:F80"/>
    <mergeCell ref="G80:H80"/>
    <mergeCell ref="I80:J80"/>
    <mergeCell ref="K80:L80"/>
    <mergeCell ref="M80:N80"/>
    <mergeCell ref="C2:H2"/>
    <mergeCell ref="I2:N2"/>
    <mergeCell ref="C4:D4"/>
    <mergeCell ref="E4:F4"/>
    <mergeCell ref="G4:H4"/>
    <mergeCell ref="I4:J4"/>
    <mergeCell ref="K4:L4"/>
    <mergeCell ref="M4:N4"/>
  </mergeCells>
  <pageMargins left="0.7" right="0.7" top="0.75" bottom="0.75" header="0.3" footer="0.3"/>
  <legacyDrawing r:id="rId1"/>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rgb="FF00B050"/>
  </sheetPr>
  <dimension ref="A1:Q79"/>
  <sheetViews>
    <sheetView zoomScale="85" zoomScaleNormal="85" zoomScalePageLayoutView="85" workbookViewId="0">
      <pane xSplit="2" ySplit="5" topLeftCell="C42" activePane="bottomRight" state="frozen"/>
      <selection activeCell="B1" sqref="B1"/>
      <selection pane="topRight" activeCell="C1" sqref="C1"/>
      <selection pane="bottomLeft" activeCell="B6" sqref="B6"/>
      <selection pane="bottomRight" activeCell="B1" sqref="B1:C1"/>
    </sheetView>
  </sheetViews>
  <sheetFormatPr baseColWidth="10" defaultColWidth="8.83203125" defaultRowHeight="14" x14ac:dyDescent="0"/>
  <cols>
    <col min="1" max="1" width="4.33203125" style="101" bestFit="1" customWidth="1"/>
    <col min="2" max="2" width="47.5" customWidth="1"/>
    <col min="3" max="3" width="10.33203125" style="82" customWidth="1"/>
    <col min="4" max="4" width="9.1640625" customWidth="1"/>
    <col min="7" max="7" width="6.1640625" customWidth="1"/>
    <col min="9" max="9" width="10.1640625" customWidth="1"/>
    <col min="10" max="10" width="8.83203125" customWidth="1"/>
    <col min="11" max="11" width="7.6640625" customWidth="1"/>
    <col min="13" max="13" width="5.33203125" customWidth="1"/>
    <col min="14" max="14" width="7.6640625" customWidth="1"/>
    <col min="15" max="15" width="29.1640625" style="104" customWidth="1"/>
    <col min="16" max="16" width="29.6640625" style="104" customWidth="1"/>
    <col min="17" max="17" width="27.6640625" style="104" customWidth="1"/>
  </cols>
  <sheetData>
    <row r="1" spans="1:17">
      <c r="B1" s="51" t="s">
        <v>2437</v>
      </c>
      <c r="C1" t="s">
        <v>2438</v>
      </c>
    </row>
    <row r="2" spans="1:17" ht="17.5" customHeight="1">
      <c r="B2" s="28"/>
      <c r="C2" s="301" t="s">
        <v>9</v>
      </c>
      <c r="D2" s="302"/>
      <c r="E2" s="302"/>
      <c r="F2" s="302"/>
      <c r="G2" s="302"/>
      <c r="H2" s="303"/>
      <c r="I2" s="301" t="s">
        <v>8</v>
      </c>
      <c r="J2" s="302"/>
      <c r="K2" s="302"/>
      <c r="L2" s="302"/>
      <c r="M2" s="302"/>
      <c r="N2" s="304"/>
      <c r="O2" s="105"/>
      <c r="P2" s="106"/>
      <c r="Q2" s="107"/>
    </row>
    <row r="3" spans="1:17" hidden="1">
      <c r="B3" s="29"/>
      <c r="C3" s="83" t="s">
        <v>13</v>
      </c>
      <c r="D3" s="23"/>
      <c r="E3" s="23"/>
      <c r="F3" s="23"/>
      <c r="G3" s="23"/>
      <c r="H3" s="24" t="s">
        <v>12</v>
      </c>
      <c r="I3" s="22" t="s">
        <v>13</v>
      </c>
      <c r="J3" s="23"/>
      <c r="K3" s="23"/>
      <c r="L3" s="23"/>
      <c r="M3" s="23"/>
      <c r="N3" s="24" t="s">
        <v>12</v>
      </c>
      <c r="O3" s="108"/>
      <c r="P3" s="109"/>
      <c r="Q3" s="110"/>
    </row>
    <row r="4" spans="1:17" s="58" customFormat="1" ht="20.5" customHeight="1">
      <c r="A4" s="101"/>
      <c r="B4" s="67" t="s">
        <v>15</v>
      </c>
      <c r="C4" s="309" t="s">
        <v>2</v>
      </c>
      <c r="D4" s="310"/>
      <c r="E4" s="310" t="s">
        <v>1</v>
      </c>
      <c r="F4" s="310"/>
      <c r="G4" s="310" t="s">
        <v>0</v>
      </c>
      <c r="H4" s="311"/>
      <c r="I4" s="309" t="s">
        <v>2</v>
      </c>
      <c r="J4" s="310"/>
      <c r="K4" s="310" t="s">
        <v>1</v>
      </c>
      <c r="L4" s="310"/>
      <c r="M4" s="310" t="s">
        <v>0</v>
      </c>
      <c r="N4" s="311"/>
      <c r="O4" s="111"/>
      <c r="P4" s="112"/>
      <c r="Q4" s="113"/>
    </row>
    <row r="5" spans="1:17" s="58" customFormat="1" ht="24" customHeight="1">
      <c r="A5" s="101"/>
      <c r="B5" s="66" t="s">
        <v>213</v>
      </c>
      <c r="C5" s="84" t="s">
        <v>7</v>
      </c>
      <c r="D5" s="53" t="s">
        <v>6</v>
      </c>
      <c r="E5" s="53" t="s">
        <v>4</v>
      </c>
      <c r="F5" s="53" t="s">
        <v>5</v>
      </c>
      <c r="G5" s="53"/>
      <c r="H5" s="54" t="s">
        <v>3</v>
      </c>
      <c r="I5" s="52" t="s">
        <v>7</v>
      </c>
      <c r="J5" s="53" t="s">
        <v>6</v>
      </c>
      <c r="K5" s="53" t="s">
        <v>4</v>
      </c>
      <c r="L5" s="53" t="s">
        <v>5</v>
      </c>
      <c r="M5" s="53"/>
      <c r="N5" s="54" t="s">
        <v>3</v>
      </c>
      <c r="O5" s="114" t="s">
        <v>107</v>
      </c>
      <c r="P5" s="115" t="s">
        <v>34</v>
      </c>
      <c r="Q5" s="116" t="s">
        <v>106</v>
      </c>
    </row>
    <row r="6" spans="1:17">
      <c r="B6" s="152" t="s">
        <v>28</v>
      </c>
      <c r="C6" s="130"/>
      <c r="D6" s="132"/>
      <c r="E6" s="133"/>
      <c r="F6" s="132"/>
      <c r="G6" s="133"/>
      <c r="H6" s="134"/>
      <c r="I6" s="131"/>
      <c r="J6" s="132"/>
      <c r="K6" s="133"/>
      <c r="L6" s="132"/>
      <c r="M6" s="133"/>
      <c r="N6" s="134"/>
      <c r="O6" s="117"/>
      <c r="P6" s="118"/>
      <c r="Q6" s="119"/>
    </row>
    <row r="7" spans="1:17">
      <c r="A7" s="101" t="s">
        <v>977</v>
      </c>
      <c r="B7" s="127" t="s">
        <v>2446</v>
      </c>
      <c r="C7" s="129"/>
      <c r="D7" s="128"/>
      <c r="E7" s="136"/>
      <c r="F7" s="128"/>
      <c r="G7" s="136"/>
      <c r="H7" s="137"/>
      <c r="I7" s="135"/>
      <c r="J7" s="128"/>
      <c r="K7" s="136"/>
      <c r="L7" s="128"/>
      <c r="M7" s="136"/>
      <c r="N7" s="137" t="s">
        <v>25</v>
      </c>
      <c r="O7" s="117" t="s">
        <v>2471</v>
      </c>
      <c r="P7" s="118" t="s">
        <v>2447</v>
      </c>
      <c r="Q7" s="119"/>
    </row>
    <row r="8" spans="1:17">
      <c r="A8" s="101" t="s">
        <v>977</v>
      </c>
      <c r="B8" s="127" t="s">
        <v>2448</v>
      </c>
      <c r="C8" s="129"/>
      <c r="D8" s="128"/>
      <c r="E8" s="136"/>
      <c r="F8" s="128"/>
      <c r="G8" s="136"/>
      <c r="H8" s="137"/>
      <c r="I8" s="135"/>
      <c r="J8" s="128"/>
      <c r="K8" s="136"/>
      <c r="L8" s="128"/>
      <c r="M8" s="136"/>
      <c r="N8" s="137" t="s">
        <v>25</v>
      </c>
      <c r="O8" s="117" t="s">
        <v>2470</v>
      </c>
      <c r="P8" s="118" t="s">
        <v>2447</v>
      </c>
      <c r="Q8" s="119"/>
    </row>
    <row r="9" spans="1:17">
      <c r="A9" s="101" t="s">
        <v>977</v>
      </c>
      <c r="B9" s="127" t="s">
        <v>2449</v>
      </c>
      <c r="C9" s="129"/>
      <c r="D9" s="128"/>
      <c r="E9" s="136"/>
      <c r="F9" s="128"/>
      <c r="G9" s="136"/>
      <c r="H9" s="137"/>
      <c r="I9" s="135"/>
      <c r="J9" s="128"/>
      <c r="K9" s="136" t="s">
        <v>25</v>
      </c>
      <c r="L9" s="128"/>
      <c r="M9" s="136"/>
      <c r="N9" s="137"/>
      <c r="O9" s="117" t="s">
        <v>2472</v>
      </c>
      <c r="P9" s="118" t="s">
        <v>2447</v>
      </c>
      <c r="Q9" s="119"/>
    </row>
    <row r="10" spans="1:17">
      <c r="A10" s="101" t="s">
        <v>977</v>
      </c>
      <c r="B10" s="127" t="s">
        <v>2450</v>
      </c>
      <c r="C10" s="129"/>
      <c r="D10" s="128"/>
      <c r="E10" s="136" t="s">
        <v>25</v>
      </c>
      <c r="F10" s="128"/>
      <c r="G10" s="136"/>
      <c r="H10" s="137"/>
      <c r="I10" s="135"/>
      <c r="J10" s="128"/>
      <c r="K10" s="136"/>
      <c r="L10" s="128"/>
      <c r="M10" s="136"/>
      <c r="N10" s="137"/>
      <c r="O10" s="117" t="s">
        <v>2473</v>
      </c>
      <c r="P10" s="118" t="s">
        <v>2486</v>
      </c>
      <c r="Q10" s="119"/>
    </row>
    <row r="11" spans="1:17">
      <c r="A11" s="101" t="s">
        <v>977</v>
      </c>
      <c r="B11" s="127" t="s">
        <v>2454</v>
      </c>
      <c r="C11" s="129"/>
      <c r="D11" s="128"/>
      <c r="E11" s="136"/>
      <c r="F11" s="128"/>
      <c r="G11" s="136"/>
      <c r="H11" s="137"/>
      <c r="I11" s="135" t="s">
        <v>25</v>
      </c>
      <c r="J11" s="128"/>
      <c r="K11" s="136"/>
      <c r="L11" s="128"/>
      <c r="M11" s="136"/>
      <c r="N11" s="137"/>
      <c r="O11" s="117" t="s">
        <v>2484</v>
      </c>
      <c r="P11" s="118" t="s">
        <v>2485</v>
      </c>
      <c r="Q11" s="119"/>
    </row>
    <row r="12" spans="1:17">
      <c r="A12" s="101" t="s">
        <v>977</v>
      </c>
      <c r="B12" s="127" t="s">
        <v>2455</v>
      </c>
      <c r="C12" s="129"/>
      <c r="D12" s="128"/>
      <c r="E12" s="136"/>
      <c r="F12" s="128"/>
      <c r="G12" s="136"/>
      <c r="H12" s="137"/>
      <c r="I12" s="135"/>
      <c r="J12" s="128"/>
      <c r="K12" s="136"/>
      <c r="L12" s="128"/>
      <c r="M12" s="136"/>
      <c r="N12" s="137" t="s">
        <v>25</v>
      </c>
      <c r="O12" s="117" t="s">
        <v>2488</v>
      </c>
      <c r="P12" s="118" t="s">
        <v>2487</v>
      </c>
      <c r="Q12" s="119"/>
    </row>
    <row r="13" spans="1:17">
      <c r="A13" s="101" t="s">
        <v>977</v>
      </c>
      <c r="B13" s="127" t="s">
        <v>2456</v>
      </c>
      <c r="C13" s="129"/>
      <c r="D13" s="128"/>
      <c r="E13" s="136"/>
      <c r="F13" s="128"/>
      <c r="G13" s="136"/>
      <c r="H13" s="137"/>
      <c r="I13" s="135"/>
      <c r="J13" s="128"/>
      <c r="K13" s="136" t="s">
        <v>133</v>
      </c>
      <c r="L13" s="128"/>
      <c r="M13" s="136"/>
      <c r="N13" s="137"/>
      <c r="O13" s="117" t="s">
        <v>2489</v>
      </c>
      <c r="P13" s="118" t="s">
        <v>2490</v>
      </c>
      <c r="Q13" s="119"/>
    </row>
    <row r="14" spans="1:17">
      <c r="B14" s="151" t="s">
        <v>29</v>
      </c>
      <c r="C14" s="85"/>
      <c r="D14" s="75"/>
      <c r="E14" s="76"/>
      <c r="F14" s="75"/>
      <c r="G14" s="76"/>
      <c r="H14" s="70"/>
      <c r="I14" s="69"/>
      <c r="J14" s="75"/>
      <c r="K14" s="76"/>
      <c r="L14" s="75"/>
      <c r="M14" s="76"/>
      <c r="N14" s="70"/>
      <c r="O14" s="120"/>
      <c r="P14" s="121"/>
      <c r="Q14" s="122"/>
    </row>
    <row r="15" spans="1:17">
      <c r="A15" s="101" t="s">
        <v>978</v>
      </c>
      <c r="B15" s="127" t="s">
        <v>2457</v>
      </c>
      <c r="C15" s="129"/>
      <c r="D15" s="128"/>
      <c r="E15" s="136"/>
      <c r="F15" s="128"/>
      <c r="G15" s="136"/>
      <c r="H15" s="137" t="s">
        <v>25</v>
      </c>
      <c r="I15" s="135"/>
      <c r="J15" s="128"/>
      <c r="K15" s="136"/>
      <c r="L15" s="128"/>
      <c r="M15" s="136"/>
      <c r="N15" s="137"/>
      <c r="O15" s="117" t="s">
        <v>2491</v>
      </c>
      <c r="P15" s="118" t="s">
        <v>2492</v>
      </c>
      <c r="Q15" s="119"/>
    </row>
    <row r="16" spans="1:17">
      <c r="A16" s="101" t="s">
        <v>978</v>
      </c>
      <c r="B16" s="68" t="s">
        <v>2467</v>
      </c>
      <c r="C16" s="85"/>
      <c r="D16" s="75"/>
      <c r="E16" s="76" t="s">
        <v>25</v>
      </c>
      <c r="F16" s="75"/>
      <c r="G16" s="76"/>
      <c r="H16" s="70"/>
      <c r="I16" s="69"/>
      <c r="J16" s="75"/>
      <c r="K16" s="76"/>
      <c r="L16" s="75"/>
      <c r="M16" s="76"/>
      <c r="N16" s="70"/>
      <c r="O16" s="120" t="s">
        <v>2506</v>
      </c>
      <c r="P16" s="121" t="s">
        <v>2507</v>
      </c>
      <c r="Q16" s="122"/>
    </row>
    <row r="17" spans="1:17">
      <c r="B17" s="151" t="s">
        <v>30</v>
      </c>
      <c r="C17" s="85"/>
      <c r="D17" s="75"/>
      <c r="E17" s="76"/>
      <c r="F17" s="75"/>
      <c r="G17" s="76"/>
      <c r="H17" s="70"/>
      <c r="I17" s="69"/>
      <c r="J17" s="75"/>
      <c r="K17" s="76"/>
      <c r="L17" s="75"/>
      <c r="M17" s="76"/>
      <c r="N17" s="70"/>
      <c r="O17" s="120"/>
      <c r="P17" s="121"/>
      <c r="Q17" s="122"/>
    </row>
    <row r="18" spans="1:17">
      <c r="A18" s="101" t="s">
        <v>979</v>
      </c>
      <c r="B18" s="68" t="s">
        <v>2439</v>
      </c>
      <c r="C18" s="85"/>
      <c r="D18" s="75"/>
      <c r="E18" s="76"/>
      <c r="F18" s="75"/>
      <c r="G18" s="76"/>
      <c r="H18" s="70"/>
      <c r="I18" s="69"/>
      <c r="J18" s="75" t="s">
        <v>25</v>
      </c>
      <c r="K18" s="76"/>
      <c r="L18" s="75"/>
      <c r="M18" s="76"/>
      <c r="N18" s="70"/>
      <c r="O18" s="120" t="s">
        <v>2468</v>
      </c>
      <c r="P18" s="121" t="s">
        <v>2440</v>
      </c>
      <c r="Q18" s="122"/>
    </row>
    <row r="19" spans="1:17">
      <c r="A19" s="101" t="s">
        <v>979</v>
      </c>
      <c r="B19" s="68" t="s">
        <v>2441</v>
      </c>
      <c r="C19" s="85"/>
      <c r="D19" s="75"/>
      <c r="E19" s="76"/>
      <c r="F19" s="75"/>
      <c r="G19" s="76"/>
      <c r="H19" s="70"/>
      <c r="I19" s="69"/>
      <c r="J19" s="75" t="s">
        <v>25</v>
      </c>
      <c r="K19" s="76"/>
      <c r="L19" s="75"/>
      <c r="M19" s="76"/>
      <c r="N19" s="70"/>
      <c r="O19" s="120" t="s">
        <v>2469</v>
      </c>
      <c r="P19" s="121" t="s">
        <v>2440</v>
      </c>
      <c r="Q19" s="122"/>
    </row>
    <row r="20" spans="1:17">
      <c r="A20" s="101" t="s">
        <v>979</v>
      </c>
      <c r="B20" s="68" t="s">
        <v>2442</v>
      </c>
      <c r="C20" s="85"/>
      <c r="D20" s="75"/>
      <c r="E20" s="76"/>
      <c r="F20" s="75"/>
      <c r="G20" s="76"/>
      <c r="H20" s="70"/>
      <c r="I20" s="69"/>
      <c r="J20" s="75" t="s">
        <v>25</v>
      </c>
      <c r="K20" s="76"/>
      <c r="L20" s="75"/>
      <c r="M20" s="76"/>
      <c r="N20" s="70"/>
      <c r="O20" s="120" t="s">
        <v>2476</v>
      </c>
      <c r="P20" s="121" t="s">
        <v>2440</v>
      </c>
      <c r="Q20" s="122"/>
    </row>
    <row r="21" spans="1:17">
      <c r="A21" s="101" t="s">
        <v>979</v>
      </c>
      <c r="B21" s="68" t="s">
        <v>2443</v>
      </c>
      <c r="C21" s="85"/>
      <c r="D21" s="75"/>
      <c r="E21" s="76"/>
      <c r="F21" s="75"/>
      <c r="G21" s="76"/>
      <c r="H21" s="70"/>
      <c r="I21" s="69"/>
      <c r="J21" s="75"/>
      <c r="K21" s="76" t="s">
        <v>25</v>
      </c>
      <c r="L21" s="75"/>
      <c r="M21" s="76"/>
      <c r="N21" s="70"/>
      <c r="O21" s="120" t="s">
        <v>2477</v>
      </c>
      <c r="P21" s="121" t="s">
        <v>2440</v>
      </c>
      <c r="Q21" s="122"/>
    </row>
    <row r="22" spans="1:17">
      <c r="A22" s="101" t="s">
        <v>979</v>
      </c>
      <c r="B22" s="68" t="s">
        <v>2444</v>
      </c>
      <c r="C22" s="85"/>
      <c r="D22" s="75"/>
      <c r="E22" s="76"/>
      <c r="F22" s="75"/>
      <c r="G22" s="76"/>
      <c r="H22" s="70"/>
      <c r="I22" s="69"/>
      <c r="J22" s="75" t="s">
        <v>25</v>
      </c>
      <c r="K22" s="76"/>
      <c r="L22" s="75"/>
      <c r="M22" s="76"/>
      <c r="N22" s="70"/>
      <c r="O22" s="120" t="s">
        <v>2478</v>
      </c>
      <c r="P22" s="121" t="s">
        <v>2440</v>
      </c>
      <c r="Q22" s="122"/>
    </row>
    <row r="23" spans="1:17">
      <c r="A23" s="101" t="s">
        <v>979</v>
      </c>
      <c r="B23" s="68" t="s">
        <v>2445</v>
      </c>
      <c r="C23" s="85"/>
      <c r="D23" s="75"/>
      <c r="E23" s="76"/>
      <c r="F23" s="75"/>
      <c r="G23" s="76"/>
      <c r="H23" s="70"/>
      <c r="I23" s="69"/>
      <c r="J23" s="75" t="s">
        <v>25</v>
      </c>
      <c r="K23" s="76"/>
      <c r="L23" s="75"/>
      <c r="M23" s="76"/>
      <c r="N23" s="70"/>
      <c r="O23" s="120" t="s">
        <v>2479</v>
      </c>
      <c r="P23" s="121" t="s">
        <v>2440</v>
      </c>
      <c r="Q23" s="122"/>
    </row>
    <row r="24" spans="1:17">
      <c r="A24" s="101" t="s">
        <v>979</v>
      </c>
      <c r="B24" s="127" t="s">
        <v>2451</v>
      </c>
      <c r="C24" s="129"/>
      <c r="D24" s="128"/>
      <c r="E24" s="136"/>
      <c r="F24" s="128"/>
      <c r="G24" s="136"/>
      <c r="H24" s="137"/>
      <c r="I24" s="135"/>
      <c r="J24" s="128"/>
      <c r="K24" s="200" t="s">
        <v>25</v>
      </c>
      <c r="L24" s="128"/>
      <c r="M24" s="136"/>
      <c r="N24" s="137"/>
      <c r="O24" s="117" t="s">
        <v>2474</v>
      </c>
      <c r="P24" s="118" t="s">
        <v>2475</v>
      </c>
      <c r="Q24" s="119"/>
    </row>
    <row r="25" spans="1:17">
      <c r="A25" s="101" t="s">
        <v>979</v>
      </c>
      <c r="B25" s="127" t="s">
        <v>2452</v>
      </c>
      <c r="C25" s="129"/>
      <c r="D25" s="128" t="s">
        <v>25</v>
      </c>
      <c r="E25" s="136"/>
      <c r="F25" s="128"/>
      <c r="G25" s="136"/>
      <c r="H25" s="137"/>
      <c r="I25" s="135"/>
      <c r="J25" s="128"/>
      <c r="K25" s="136"/>
      <c r="L25" s="128"/>
      <c r="M25" s="136"/>
      <c r="N25" s="137"/>
      <c r="O25" s="117" t="s">
        <v>2481</v>
      </c>
      <c r="P25" s="118" t="s">
        <v>2480</v>
      </c>
      <c r="Q25" s="119"/>
    </row>
    <row r="26" spans="1:17">
      <c r="A26" s="101" t="s">
        <v>979</v>
      </c>
      <c r="B26" s="127" t="s">
        <v>2458</v>
      </c>
      <c r="C26" s="129"/>
      <c r="D26" s="128"/>
      <c r="E26" s="136"/>
      <c r="F26" s="128"/>
      <c r="G26" s="136"/>
      <c r="H26" s="137"/>
      <c r="I26" s="135"/>
      <c r="J26" s="128"/>
      <c r="K26" s="136" t="s">
        <v>25</v>
      </c>
      <c r="L26" s="128"/>
      <c r="M26" s="136"/>
      <c r="N26" s="137"/>
      <c r="O26" s="117" t="s">
        <v>2493</v>
      </c>
      <c r="P26" s="118" t="s">
        <v>2494</v>
      </c>
      <c r="Q26" s="119"/>
    </row>
    <row r="27" spans="1:17">
      <c r="A27" s="101" t="s">
        <v>979</v>
      </c>
      <c r="B27" s="127" t="s">
        <v>2453</v>
      </c>
      <c r="C27" s="129"/>
      <c r="D27" s="128"/>
      <c r="E27" s="136"/>
      <c r="F27" s="128"/>
      <c r="G27" s="136"/>
      <c r="H27" s="137"/>
      <c r="I27" s="135"/>
      <c r="J27" s="128" t="s">
        <v>25</v>
      </c>
      <c r="K27" s="136"/>
      <c r="L27" s="128"/>
      <c r="M27" s="136"/>
      <c r="N27" s="137"/>
      <c r="O27" s="117" t="s">
        <v>2482</v>
      </c>
      <c r="P27" s="118" t="s">
        <v>2483</v>
      </c>
      <c r="Q27" s="119"/>
    </row>
    <row r="28" spans="1:17">
      <c r="A28" s="101" t="s">
        <v>979</v>
      </c>
      <c r="B28" s="68" t="s">
        <v>2459</v>
      </c>
      <c r="C28" s="85"/>
      <c r="D28" s="75"/>
      <c r="E28" s="76"/>
      <c r="F28" s="75"/>
      <c r="G28" s="76"/>
      <c r="H28" s="70"/>
      <c r="I28" s="69"/>
      <c r="J28" s="75" t="s">
        <v>25</v>
      </c>
      <c r="K28" s="76"/>
      <c r="L28" s="75"/>
      <c r="M28" s="76"/>
      <c r="N28" s="70"/>
      <c r="O28" s="120" t="s">
        <v>2495</v>
      </c>
      <c r="P28" s="121" t="s">
        <v>2460</v>
      </c>
      <c r="Q28" s="122"/>
    </row>
    <row r="29" spans="1:17">
      <c r="A29" s="101" t="s">
        <v>979</v>
      </c>
      <c r="B29" s="68" t="s">
        <v>2462</v>
      </c>
      <c r="C29" s="85"/>
      <c r="D29" s="75"/>
      <c r="E29" s="76"/>
      <c r="F29" s="75"/>
      <c r="G29" s="76"/>
      <c r="H29" s="70"/>
      <c r="I29" s="69"/>
      <c r="J29" s="75" t="s">
        <v>25</v>
      </c>
      <c r="K29" s="76"/>
      <c r="L29" s="75"/>
      <c r="M29" s="76"/>
      <c r="N29" s="70"/>
      <c r="O29" s="120" t="s">
        <v>2498</v>
      </c>
      <c r="P29" s="121" t="s">
        <v>2460</v>
      </c>
      <c r="Q29" s="122"/>
    </row>
    <row r="30" spans="1:17">
      <c r="A30" s="101" t="s">
        <v>979</v>
      </c>
      <c r="B30" s="68" t="s">
        <v>2461</v>
      </c>
      <c r="C30" s="85"/>
      <c r="D30" s="75"/>
      <c r="E30" s="76" t="s">
        <v>25</v>
      </c>
      <c r="F30" s="75"/>
      <c r="G30" s="76"/>
      <c r="H30" s="70"/>
      <c r="I30" s="69"/>
      <c r="J30" s="75"/>
      <c r="K30" s="76"/>
      <c r="L30" s="75"/>
      <c r="M30" s="76"/>
      <c r="N30" s="70"/>
      <c r="O30" s="120" t="s">
        <v>2496</v>
      </c>
      <c r="P30" s="121" t="s">
        <v>2497</v>
      </c>
      <c r="Q30" s="122"/>
    </row>
    <row r="31" spans="1:17">
      <c r="A31" s="101" t="s">
        <v>979</v>
      </c>
      <c r="B31" s="68" t="s">
        <v>2463</v>
      </c>
      <c r="C31" s="85"/>
      <c r="D31" s="75"/>
      <c r="E31" s="76"/>
      <c r="F31" s="75"/>
      <c r="G31" s="76"/>
      <c r="H31" s="70"/>
      <c r="I31" s="69"/>
      <c r="J31" s="75" t="s">
        <v>25</v>
      </c>
      <c r="K31" s="76"/>
      <c r="L31" s="75"/>
      <c r="M31" s="76"/>
      <c r="N31" s="70"/>
      <c r="O31" s="120" t="s">
        <v>2499</v>
      </c>
      <c r="P31" s="121" t="s">
        <v>2500</v>
      </c>
      <c r="Q31" s="122"/>
    </row>
    <row r="32" spans="1:17">
      <c r="A32" s="101" t="s">
        <v>979</v>
      </c>
      <c r="B32" s="68" t="s">
        <v>2466</v>
      </c>
      <c r="C32" s="85"/>
      <c r="D32" s="75"/>
      <c r="E32" s="76"/>
      <c r="F32" s="75"/>
      <c r="G32" s="76"/>
      <c r="H32" s="70"/>
      <c r="I32" s="69"/>
      <c r="J32" s="75" t="s">
        <v>25</v>
      </c>
      <c r="K32" s="76"/>
      <c r="L32" s="75"/>
      <c r="M32" s="76"/>
      <c r="N32" s="70"/>
      <c r="O32" s="120" t="s">
        <v>2501</v>
      </c>
      <c r="P32" s="121" t="s">
        <v>2460</v>
      </c>
      <c r="Q32" s="122"/>
    </row>
    <row r="33" spans="1:17">
      <c r="B33" s="151" t="s">
        <v>31</v>
      </c>
      <c r="C33" s="85"/>
      <c r="D33" s="75"/>
      <c r="E33" s="76"/>
      <c r="F33" s="75"/>
      <c r="G33" s="76"/>
      <c r="H33" s="70"/>
      <c r="I33" s="69"/>
      <c r="J33" s="75"/>
      <c r="K33" s="76"/>
      <c r="L33" s="75"/>
      <c r="M33" s="76"/>
      <c r="N33" s="70"/>
      <c r="O33" s="120"/>
      <c r="P33" s="121"/>
      <c r="Q33" s="122"/>
    </row>
    <row r="34" spans="1:17">
      <c r="B34" s="68"/>
      <c r="C34" s="103"/>
      <c r="D34" s="79"/>
      <c r="E34" s="80"/>
      <c r="F34" s="79"/>
      <c r="G34" s="80"/>
      <c r="H34" s="81"/>
      <c r="I34" s="78"/>
      <c r="J34" s="79"/>
      <c r="K34" s="80"/>
      <c r="L34" s="79"/>
      <c r="M34" s="80"/>
      <c r="N34" s="81"/>
      <c r="O34" s="125"/>
      <c r="P34" s="123"/>
      <c r="Q34" s="124"/>
    </row>
    <row r="35" spans="1:17">
      <c r="B35" s="68"/>
      <c r="C35" s="103"/>
      <c r="D35" s="79"/>
      <c r="E35" s="80"/>
      <c r="F35" s="79"/>
      <c r="G35" s="80"/>
      <c r="H35" s="81"/>
      <c r="I35" s="78"/>
      <c r="J35" s="79"/>
      <c r="K35" s="80"/>
      <c r="L35" s="79"/>
      <c r="M35" s="80"/>
      <c r="N35" s="81"/>
      <c r="O35" s="125"/>
      <c r="P35" s="123"/>
      <c r="Q35" s="124"/>
    </row>
    <row r="36" spans="1:17" ht="23.25" customHeight="1">
      <c r="B36" s="151" t="s">
        <v>1072</v>
      </c>
      <c r="C36" s="103"/>
      <c r="D36" s="79"/>
      <c r="E36" s="80"/>
      <c r="F36" s="79"/>
      <c r="G36" s="80"/>
      <c r="H36" s="81"/>
      <c r="I36" s="78"/>
      <c r="J36" s="79"/>
      <c r="K36" s="80"/>
      <c r="L36" s="79"/>
      <c r="M36" s="80"/>
      <c r="N36" s="81"/>
      <c r="O36" s="125"/>
      <c r="P36" s="123"/>
      <c r="Q36" s="124"/>
    </row>
    <row r="37" spans="1:17">
      <c r="A37" s="101" t="s">
        <v>981</v>
      </c>
      <c r="B37" s="68" t="s">
        <v>2464</v>
      </c>
      <c r="C37" s="85"/>
      <c r="D37" s="75"/>
      <c r="E37" s="76"/>
      <c r="F37" s="75"/>
      <c r="G37" s="76"/>
      <c r="H37" s="70"/>
      <c r="I37" s="69"/>
      <c r="J37" s="75" t="s">
        <v>25</v>
      </c>
      <c r="K37" s="76"/>
      <c r="L37" s="75"/>
      <c r="M37" s="76"/>
      <c r="N37" s="70"/>
      <c r="O37" s="120" t="s">
        <v>2502</v>
      </c>
      <c r="P37" s="121" t="s">
        <v>2503</v>
      </c>
      <c r="Q37" s="122"/>
    </row>
    <row r="38" spans="1:17">
      <c r="A38" s="101" t="s">
        <v>981</v>
      </c>
      <c r="B38" s="68" t="s">
        <v>2465</v>
      </c>
      <c r="C38" s="85"/>
      <c r="D38" s="75"/>
      <c r="E38" s="76"/>
      <c r="F38" s="75"/>
      <c r="G38" s="76"/>
      <c r="H38" s="70"/>
      <c r="I38" s="69" t="s">
        <v>25</v>
      </c>
      <c r="J38" s="75"/>
      <c r="K38" s="76"/>
      <c r="L38" s="75"/>
      <c r="M38" s="76"/>
      <c r="N38" s="70"/>
      <c r="O38" s="120" t="s">
        <v>2505</v>
      </c>
      <c r="P38" s="121" t="s">
        <v>2504</v>
      </c>
      <c r="Q38" s="122"/>
    </row>
    <row r="39" spans="1:17">
      <c r="B39" s="89" t="s">
        <v>274</v>
      </c>
      <c r="C39" s="90">
        <f>SUBTOTAL(3,$C$6:$C$38)</f>
        <v>0</v>
      </c>
      <c r="D39" s="90">
        <f t="shared" ref="D39:N39" si="0">SUBTOTAL(3,D6:D38)</f>
        <v>1</v>
      </c>
      <c r="E39" s="90">
        <f t="shared" si="0"/>
        <v>3</v>
      </c>
      <c r="F39" s="90">
        <f t="shared" si="0"/>
        <v>0</v>
      </c>
      <c r="G39" s="90">
        <f t="shared" si="0"/>
        <v>0</v>
      </c>
      <c r="H39" s="90">
        <f t="shared" si="0"/>
        <v>1</v>
      </c>
      <c r="I39" s="90">
        <f t="shared" si="0"/>
        <v>2</v>
      </c>
      <c r="J39" s="90">
        <f t="shared" si="0"/>
        <v>11</v>
      </c>
      <c r="K39" s="90">
        <f t="shared" si="0"/>
        <v>5</v>
      </c>
      <c r="L39" s="90">
        <f t="shared" si="0"/>
        <v>0</v>
      </c>
      <c r="M39" s="90">
        <f t="shared" si="0"/>
        <v>0</v>
      </c>
      <c r="N39" s="90">
        <f t="shared" si="0"/>
        <v>3</v>
      </c>
      <c r="O39" s="126"/>
      <c r="P39" s="126"/>
      <c r="Q39" s="126"/>
    </row>
    <row r="40" spans="1:17">
      <c r="B40" s="102" t="s">
        <v>284</v>
      </c>
      <c r="C40" s="1"/>
      <c r="D40" s="1"/>
      <c r="E40" s="1"/>
      <c r="F40" s="1"/>
      <c r="G40" s="1"/>
      <c r="H40" s="91">
        <f>SUM(C39:H39)</f>
        <v>5</v>
      </c>
      <c r="I40" s="1"/>
      <c r="J40" s="1"/>
      <c r="K40" s="1"/>
      <c r="L40" s="1"/>
      <c r="M40" s="1"/>
      <c r="N40" s="91">
        <f>SUM(I39:N39)</f>
        <v>21</v>
      </c>
    </row>
    <row r="41" spans="1:17">
      <c r="B41" s="9" t="s">
        <v>283</v>
      </c>
      <c r="C41" s="5"/>
      <c r="N41" s="88">
        <f>N40+H40</f>
        <v>26</v>
      </c>
    </row>
    <row r="42" spans="1:17">
      <c r="B42" s="9"/>
      <c r="C42" s="5"/>
      <c r="N42" s="88"/>
    </row>
    <row r="43" spans="1:17">
      <c r="B43" s="6" t="s">
        <v>285</v>
      </c>
      <c r="O43" s="146" t="s">
        <v>552</v>
      </c>
      <c r="P43" s="146" t="s">
        <v>553</v>
      </c>
      <c r="Q43" s="146" t="s">
        <v>554</v>
      </c>
    </row>
    <row r="44" spans="1:17">
      <c r="B44" s="92" t="s">
        <v>276</v>
      </c>
      <c r="C44" s="93">
        <f>COUNTIF($C$6:$C$38,"O")</f>
        <v>0</v>
      </c>
      <c r="D44" s="93">
        <f t="shared" ref="D44:N44" si="1">COUNTIF(D6:D38,"O")</f>
        <v>0</v>
      </c>
      <c r="E44" s="93">
        <f t="shared" si="1"/>
        <v>0</v>
      </c>
      <c r="F44" s="93">
        <f t="shared" si="1"/>
        <v>0</v>
      </c>
      <c r="G44" s="93">
        <f t="shared" si="1"/>
        <v>0</v>
      </c>
      <c r="H44" s="93">
        <f t="shared" si="1"/>
        <v>0</v>
      </c>
      <c r="I44" s="93">
        <f t="shared" si="1"/>
        <v>0</v>
      </c>
      <c r="J44" s="93">
        <f t="shared" si="1"/>
        <v>0</v>
      </c>
      <c r="K44" s="93">
        <f t="shared" si="1"/>
        <v>0</v>
      </c>
      <c r="L44" s="93">
        <f t="shared" si="1"/>
        <v>0</v>
      </c>
      <c r="M44" s="93">
        <f t="shared" si="1"/>
        <v>0</v>
      </c>
      <c r="N44" s="93">
        <f t="shared" si="1"/>
        <v>0</v>
      </c>
      <c r="O44">
        <f t="shared" ref="O44:O49" si="2">SUM(C44:H44)</f>
        <v>0</v>
      </c>
      <c r="P44">
        <f t="shared" ref="P44:P49" si="3">SUM(I44:N44)</f>
        <v>0</v>
      </c>
      <c r="Q44">
        <f t="shared" ref="Q44:Q49" si="4">SUM(C44:N44)</f>
        <v>0</v>
      </c>
    </row>
    <row r="45" spans="1:17">
      <c r="B45" s="94" t="s">
        <v>448</v>
      </c>
      <c r="C45" s="95">
        <f t="shared" ref="C45:N45" si="5">COUNTIF(C$6:C$38,"B")</f>
        <v>0</v>
      </c>
      <c r="D45" s="95">
        <f t="shared" si="5"/>
        <v>0</v>
      </c>
      <c r="E45" s="95">
        <f t="shared" si="5"/>
        <v>0</v>
      </c>
      <c r="F45" s="95">
        <f t="shared" si="5"/>
        <v>0</v>
      </c>
      <c r="G45" s="95">
        <f t="shared" si="5"/>
        <v>0</v>
      </c>
      <c r="H45" s="95">
        <f t="shared" si="5"/>
        <v>0</v>
      </c>
      <c r="I45" s="95">
        <f t="shared" si="5"/>
        <v>0</v>
      </c>
      <c r="J45" s="95">
        <f t="shared" si="5"/>
        <v>0</v>
      </c>
      <c r="K45" s="95">
        <f t="shared" si="5"/>
        <v>0</v>
      </c>
      <c r="L45" s="95">
        <f t="shared" si="5"/>
        <v>0</v>
      </c>
      <c r="M45" s="95">
        <f t="shared" si="5"/>
        <v>0</v>
      </c>
      <c r="N45" s="95">
        <f t="shared" si="5"/>
        <v>0</v>
      </c>
      <c r="O45">
        <f t="shared" si="2"/>
        <v>0</v>
      </c>
      <c r="P45">
        <f t="shared" si="3"/>
        <v>0</v>
      </c>
      <c r="Q45">
        <f t="shared" si="4"/>
        <v>0</v>
      </c>
    </row>
    <row r="46" spans="1:17">
      <c r="B46" s="94" t="s">
        <v>277</v>
      </c>
      <c r="C46" s="95">
        <f t="shared" ref="C46:N46" si="6">COUNTIF(C6:C38,"P")</f>
        <v>0</v>
      </c>
      <c r="D46" s="95">
        <f t="shared" si="6"/>
        <v>1</v>
      </c>
      <c r="E46" s="95">
        <f t="shared" si="6"/>
        <v>3</v>
      </c>
      <c r="F46" s="95">
        <f t="shared" si="6"/>
        <v>0</v>
      </c>
      <c r="G46" s="95">
        <f t="shared" si="6"/>
        <v>0</v>
      </c>
      <c r="H46" s="95">
        <f t="shared" si="6"/>
        <v>1</v>
      </c>
      <c r="I46" s="95">
        <f t="shared" si="6"/>
        <v>2</v>
      </c>
      <c r="J46" s="95">
        <f t="shared" si="6"/>
        <v>11</v>
      </c>
      <c r="K46" s="95">
        <f t="shared" si="6"/>
        <v>4</v>
      </c>
      <c r="L46" s="95">
        <f t="shared" si="6"/>
        <v>0</v>
      </c>
      <c r="M46" s="95">
        <f t="shared" si="6"/>
        <v>0</v>
      </c>
      <c r="N46" s="95">
        <f t="shared" si="6"/>
        <v>3</v>
      </c>
      <c r="O46">
        <f t="shared" si="2"/>
        <v>5</v>
      </c>
      <c r="P46">
        <f t="shared" si="3"/>
        <v>20</v>
      </c>
      <c r="Q46">
        <f t="shared" si="4"/>
        <v>25</v>
      </c>
    </row>
    <row r="47" spans="1:17">
      <c r="B47" s="94" t="s">
        <v>278</v>
      </c>
      <c r="C47" s="95">
        <f t="shared" ref="C47:N47" si="7">COUNTIF(C6:C38,"$")</f>
        <v>0</v>
      </c>
      <c r="D47" s="95">
        <f t="shared" si="7"/>
        <v>0</v>
      </c>
      <c r="E47" s="95">
        <f t="shared" si="7"/>
        <v>0</v>
      </c>
      <c r="F47" s="95">
        <f t="shared" si="7"/>
        <v>0</v>
      </c>
      <c r="G47" s="95">
        <f t="shared" si="7"/>
        <v>0</v>
      </c>
      <c r="H47" s="95">
        <f t="shared" si="7"/>
        <v>0</v>
      </c>
      <c r="I47" s="95">
        <f t="shared" si="7"/>
        <v>0</v>
      </c>
      <c r="J47" s="95">
        <f t="shared" si="7"/>
        <v>0</v>
      </c>
      <c r="K47" s="95">
        <f t="shared" si="7"/>
        <v>0</v>
      </c>
      <c r="L47" s="95">
        <f t="shared" si="7"/>
        <v>0</v>
      </c>
      <c r="M47" s="95">
        <f t="shared" si="7"/>
        <v>0</v>
      </c>
      <c r="N47" s="95">
        <f t="shared" si="7"/>
        <v>0</v>
      </c>
      <c r="O47">
        <f t="shared" si="2"/>
        <v>0</v>
      </c>
      <c r="P47">
        <f t="shared" si="3"/>
        <v>0</v>
      </c>
      <c r="Q47">
        <f t="shared" si="4"/>
        <v>0</v>
      </c>
    </row>
    <row r="48" spans="1:17">
      <c r="B48" s="94" t="s">
        <v>279</v>
      </c>
      <c r="C48" s="95">
        <f t="shared" ref="C48:N48" si="8">COUNTIF(C6:C38,"I")</f>
        <v>0</v>
      </c>
      <c r="D48" s="95">
        <f t="shared" si="8"/>
        <v>0</v>
      </c>
      <c r="E48" s="95">
        <f t="shared" si="8"/>
        <v>0</v>
      </c>
      <c r="F48" s="95">
        <f t="shared" si="8"/>
        <v>0</v>
      </c>
      <c r="G48" s="95">
        <f t="shared" si="8"/>
        <v>0</v>
      </c>
      <c r="H48" s="95">
        <f t="shared" si="8"/>
        <v>0</v>
      </c>
      <c r="I48" s="95">
        <f t="shared" si="8"/>
        <v>0</v>
      </c>
      <c r="J48" s="95">
        <f t="shared" si="8"/>
        <v>0</v>
      </c>
      <c r="K48" s="95">
        <f t="shared" si="8"/>
        <v>1</v>
      </c>
      <c r="L48" s="95">
        <f t="shared" si="8"/>
        <v>0</v>
      </c>
      <c r="M48" s="95">
        <f t="shared" si="8"/>
        <v>0</v>
      </c>
      <c r="N48" s="95">
        <f t="shared" si="8"/>
        <v>0</v>
      </c>
      <c r="O48">
        <f t="shared" si="2"/>
        <v>0</v>
      </c>
      <c r="P48">
        <f t="shared" si="3"/>
        <v>1</v>
      </c>
      <c r="Q48">
        <f t="shared" si="4"/>
        <v>1</v>
      </c>
    </row>
    <row r="49" spans="2:17" ht="15" thickBot="1">
      <c r="B49" s="94" t="s">
        <v>280</v>
      </c>
      <c r="C49" s="95">
        <f t="shared" ref="C49:N49" si="9">COUNTIF(C6:C38,"M")</f>
        <v>0</v>
      </c>
      <c r="D49" s="95">
        <f t="shared" si="9"/>
        <v>0</v>
      </c>
      <c r="E49" s="95">
        <f t="shared" si="9"/>
        <v>0</v>
      </c>
      <c r="F49" s="95">
        <f t="shared" si="9"/>
        <v>0</v>
      </c>
      <c r="G49" s="95">
        <f t="shared" si="9"/>
        <v>0</v>
      </c>
      <c r="H49" s="95">
        <f t="shared" si="9"/>
        <v>0</v>
      </c>
      <c r="I49" s="95">
        <f t="shared" si="9"/>
        <v>0</v>
      </c>
      <c r="J49" s="95">
        <f t="shared" si="9"/>
        <v>0</v>
      </c>
      <c r="K49" s="95">
        <f t="shared" si="9"/>
        <v>0</v>
      </c>
      <c r="L49" s="95">
        <f t="shared" si="9"/>
        <v>0</v>
      </c>
      <c r="M49" s="95">
        <f t="shared" si="9"/>
        <v>0</v>
      </c>
      <c r="N49" s="95">
        <f t="shared" si="9"/>
        <v>0</v>
      </c>
      <c r="O49">
        <f t="shared" si="2"/>
        <v>0</v>
      </c>
      <c r="P49">
        <f t="shared" si="3"/>
        <v>0</v>
      </c>
      <c r="Q49">
        <f t="shared" si="4"/>
        <v>0</v>
      </c>
    </row>
    <row r="50" spans="2:17" ht="15" thickTop="1">
      <c r="B50" s="96" t="s">
        <v>282</v>
      </c>
      <c r="C50" s="97">
        <f>SUM(C44:C49)</f>
        <v>0</v>
      </c>
      <c r="D50" s="97">
        <f t="shared" ref="D50:P50" si="10">SUM(D44:D49)</f>
        <v>1</v>
      </c>
      <c r="E50" s="97">
        <f t="shared" si="10"/>
        <v>3</v>
      </c>
      <c r="F50" s="97">
        <f t="shared" si="10"/>
        <v>0</v>
      </c>
      <c r="G50" s="97">
        <f t="shared" si="10"/>
        <v>0</v>
      </c>
      <c r="H50" s="97">
        <f t="shared" si="10"/>
        <v>1</v>
      </c>
      <c r="I50" s="97">
        <f t="shared" si="10"/>
        <v>2</v>
      </c>
      <c r="J50" s="97">
        <f t="shared" si="10"/>
        <v>11</v>
      </c>
      <c r="K50" s="97">
        <f t="shared" si="10"/>
        <v>5</v>
      </c>
      <c r="L50" s="97">
        <f t="shared" si="10"/>
        <v>0</v>
      </c>
      <c r="M50" s="97">
        <f t="shared" si="10"/>
        <v>0</v>
      </c>
      <c r="N50" s="97">
        <f t="shared" si="10"/>
        <v>3</v>
      </c>
      <c r="O50" s="97">
        <f t="shared" si="10"/>
        <v>5</v>
      </c>
      <c r="P50" s="97">
        <f t="shared" si="10"/>
        <v>21</v>
      </c>
      <c r="Q50" s="97">
        <f>SUM(Q44:Q49)</f>
        <v>26</v>
      </c>
    </row>
    <row r="51" spans="2:17">
      <c r="C51" s="86"/>
      <c r="N51">
        <f>SUM(C50:N50)</f>
        <v>26</v>
      </c>
    </row>
    <row r="53" spans="2:17">
      <c r="B53" s="98" t="s">
        <v>281</v>
      </c>
      <c r="C53" s="99">
        <f>IF(C50=C39,1,"ERROR")</f>
        <v>1</v>
      </c>
      <c r="D53" s="99">
        <f>IF(D50=D39,1,"ERROR")</f>
        <v>1</v>
      </c>
      <c r="E53" s="99">
        <f t="shared" ref="E53:N53" si="11">IF(E50=E39,1,"ERROR")</f>
        <v>1</v>
      </c>
      <c r="F53" s="99">
        <f t="shared" si="11"/>
        <v>1</v>
      </c>
      <c r="G53" s="99">
        <f t="shared" si="11"/>
        <v>1</v>
      </c>
      <c r="H53" s="99">
        <f t="shared" si="11"/>
        <v>1</v>
      </c>
      <c r="I53" s="99">
        <f t="shared" si="11"/>
        <v>1</v>
      </c>
      <c r="J53" s="99">
        <f t="shared" si="11"/>
        <v>1</v>
      </c>
      <c r="K53" s="99">
        <f t="shared" si="11"/>
        <v>1</v>
      </c>
      <c r="L53" s="99">
        <f t="shared" si="11"/>
        <v>1</v>
      </c>
      <c r="M53" s="99">
        <f t="shared" si="11"/>
        <v>1</v>
      </c>
      <c r="N53" s="99">
        <f t="shared" si="11"/>
        <v>1</v>
      </c>
    </row>
    <row r="56" spans="2:17">
      <c r="B56" s="92" t="s">
        <v>28</v>
      </c>
      <c r="C56" s="93">
        <f>COUNTIF($A$6:$A$38,"b")</f>
        <v>7</v>
      </c>
      <c r="D56" s="153">
        <f>C56/$C$61</f>
        <v>0.26923076923076922</v>
      </c>
    </row>
    <row r="57" spans="2:17">
      <c r="B57" s="94" t="s">
        <v>29</v>
      </c>
      <c r="C57" s="95">
        <f>COUNTIF($A$6:$A$38,"e")</f>
        <v>2</v>
      </c>
      <c r="D57" s="153">
        <f>C57/$C$61</f>
        <v>7.6923076923076927E-2</v>
      </c>
    </row>
    <row r="58" spans="2:17">
      <c r="B58" s="94" t="s">
        <v>30</v>
      </c>
      <c r="C58" s="95">
        <f>COUNTIF($A$6:$A$38,"s")</f>
        <v>15</v>
      </c>
      <c r="D58" s="153">
        <f>C58/$C$61</f>
        <v>0.57692307692307687</v>
      </c>
    </row>
    <row r="59" spans="2:17">
      <c r="B59" s="94" t="s">
        <v>31</v>
      </c>
      <c r="C59" s="95">
        <f>COUNTIF($A$6:$A$38,"p")</f>
        <v>0</v>
      </c>
      <c r="D59" s="153">
        <f>C59/$C$61</f>
        <v>0</v>
      </c>
    </row>
    <row r="60" spans="2:17">
      <c r="B60" s="94" t="s">
        <v>390</v>
      </c>
      <c r="C60" s="95">
        <f>COUNTIF($A$6:$A$38,"eng")</f>
        <v>2</v>
      </c>
      <c r="D60" s="153">
        <f>C60/$C$61</f>
        <v>7.6923076923076927E-2</v>
      </c>
    </row>
    <row r="61" spans="2:17">
      <c r="C61" s="5">
        <f>SUM(C56:C60)</f>
        <v>26</v>
      </c>
      <c r="D61" s="5">
        <f>SUM(D56:D60)</f>
        <v>1</v>
      </c>
    </row>
    <row r="64" spans="2:17">
      <c r="B64" s="28"/>
      <c r="C64" s="301" t="s">
        <v>9</v>
      </c>
      <c r="D64" s="302"/>
      <c r="E64" s="302"/>
      <c r="F64" s="302"/>
      <c r="G64" s="302"/>
      <c r="H64" s="303"/>
      <c r="I64" s="301" t="s">
        <v>8</v>
      </c>
      <c r="J64" s="302"/>
      <c r="K64" s="302"/>
      <c r="L64" s="302"/>
      <c r="M64" s="302"/>
      <c r="N64" s="304"/>
    </row>
    <row r="65" spans="2:16">
      <c r="B65" s="29"/>
      <c r="C65" s="83" t="s">
        <v>13</v>
      </c>
      <c r="D65" s="23"/>
      <c r="E65" s="23"/>
      <c r="F65" s="23"/>
      <c r="G65" s="23"/>
      <c r="H65" s="24" t="s">
        <v>12</v>
      </c>
      <c r="I65" s="22" t="s">
        <v>13</v>
      </c>
      <c r="J65" s="23"/>
      <c r="K65" s="23"/>
      <c r="L65" s="23"/>
      <c r="M65" s="23"/>
      <c r="N65" s="24" t="s">
        <v>12</v>
      </c>
    </row>
    <row r="66" spans="2:16">
      <c r="B66" s="67" t="s">
        <v>15</v>
      </c>
      <c r="C66" s="309" t="s">
        <v>2</v>
      </c>
      <c r="D66" s="310"/>
      <c r="E66" s="310" t="s">
        <v>1</v>
      </c>
      <c r="F66" s="310"/>
      <c r="G66" s="310" t="s">
        <v>0</v>
      </c>
      <c r="H66" s="311"/>
      <c r="I66" s="309" t="s">
        <v>2</v>
      </c>
      <c r="J66" s="310"/>
      <c r="K66" s="310" t="s">
        <v>1</v>
      </c>
      <c r="L66" s="310"/>
      <c r="M66" s="310" t="s">
        <v>0</v>
      </c>
      <c r="N66" s="311"/>
    </row>
    <row r="67" spans="2:16">
      <c r="B67" s="168" t="s">
        <v>213</v>
      </c>
      <c r="C67" s="84" t="s">
        <v>7</v>
      </c>
      <c r="D67" s="53" t="s">
        <v>6</v>
      </c>
      <c r="E67" s="53" t="s">
        <v>4</v>
      </c>
      <c r="F67" s="53" t="s">
        <v>5</v>
      </c>
      <c r="G67" s="53"/>
      <c r="H67" s="54" t="s">
        <v>3</v>
      </c>
      <c r="I67" s="52" t="s">
        <v>7</v>
      </c>
      <c r="J67" s="53" t="s">
        <v>6</v>
      </c>
      <c r="K67" s="53" t="s">
        <v>4</v>
      </c>
      <c r="L67" s="53" t="s">
        <v>5</v>
      </c>
      <c r="M67" s="53"/>
      <c r="N67" s="54" t="s">
        <v>3</v>
      </c>
    </row>
    <row r="68" spans="2:16">
      <c r="B68" s="92" t="s">
        <v>28</v>
      </c>
      <c r="C68" s="171">
        <f t="shared" ref="C68:N68" si="12">SUBTOTAL(3,C7:C13)</f>
        <v>0</v>
      </c>
      <c r="D68" s="93">
        <f t="shared" si="12"/>
        <v>0</v>
      </c>
      <c r="E68" s="93">
        <f t="shared" si="12"/>
        <v>1</v>
      </c>
      <c r="F68" s="93">
        <f t="shared" si="12"/>
        <v>0</v>
      </c>
      <c r="G68" s="93">
        <f t="shared" si="12"/>
        <v>0</v>
      </c>
      <c r="H68" s="93">
        <f t="shared" si="12"/>
        <v>0</v>
      </c>
      <c r="I68" s="171">
        <f t="shared" si="12"/>
        <v>1</v>
      </c>
      <c r="J68" s="93">
        <f t="shared" si="12"/>
        <v>0</v>
      </c>
      <c r="K68" s="93">
        <f t="shared" si="12"/>
        <v>2</v>
      </c>
      <c r="L68" s="93">
        <f t="shared" si="12"/>
        <v>0</v>
      </c>
      <c r="M68" s="93">
        <f t="shared" si="12"/>
        <v>0</v>
      </c>
      <c r="N68" s="172">
        <f t="shared" si="12"/>
        <v>3</v>
      </c>
      <c r="O68" s="93">
        <f>COUNTIF($A$6:$A$171,"b")</f>
        <v>7</v>
      </c>
      <c r="P68" s="170">
        <f>O68/O78</f>
        <v>0.26923076923076922</v>
      </c>
    </row>
    <row r="69" spans="2:16">
      <c r="B69" s="94"/>
      <c r="C69" s="173"/>
      <c r="D69" s="95"/>
      <c r="E69" s="95"/>
      <c r="F69" s="95"/>
      <c r="G69" s="95"/>
      <c r="H69" s="178">
        <f>(SUM(C68:H68))/O78</f>
        <v>3.8461538461538464E-2</v>
      </c>
      <c r="I69" s="173"/>
      <c r="J69" s="95"/>
      <c r="K69" s="95"/>
      <c r="L69" s="95"/>
      <c r="M69" s="95"/>
      <c r="N69" s="176">
        <f>(SUM(I68:N68))/O78</f>
        <v>0.23076923076923078</v>
      </c>
      <c r="O69" s="95"/>
      <c r="P69" s="170"/>
    </row>
    <row r="70" spans="2:16">
      <c r="B70" s="94" t="s">
        <v>29</v>
      </c>
      <c r="C70" s="173">
        <f t="shared" ref="C70:N70" si="13">SUBTOTAL(3,C15:C16)</f>
        <v>0</v>
      </c>
      <c r="D70" s="95">
        <f t="shared" si="13"/>
        <v>0</v>
      </c>
      <c r="E70" s="95">
        <f t="shared" si="13"/>
        <v>1</v>
      </c>
      <c r="F70" s="95">
        <f t="shared" si="13"/>
        <v>0</v>
      </c>
      <c r="G70" s="95">
        <f t="shared" si="13"/>
        <v>0</v>
      </c>
      <c r="H70" s="95">
        <f t="shared" si="13"/>
        <v>1</v>
      </c>
      <c r="I70" s="173">
        <f t="shared" si="13"/>
        <v>0</v>
      </c>
      <c r="J70" s="95">
        <f t="shared" si="13"/>
        <v>0</v>
      </c>
      <c r="K70" s="95">
        <f t="shared" si="13"/>
        <v>0</v>
      </c>
      <c r="L70" s="95">
        <f t="shared" si="13"/>
        <v>0</v>
      </c>
      <c r="M70" s="95">
        <f t="shared" si="13"/>
        <v>0</v>
      </c>
      <c r="N70" s="174">
        <f t="shared" si="13"/>
        <v>0</v>
      </c>
      <c r="O70" s="95">
        <f>COUNTIF($A$6:$A$171,"e")</f>
        <v>2</v>
      </c>
      <c r="P70" s="170">
        <f>O70/O78</f>
        <v>7.6923076923076927E-2</v>
      </c>
    </row>
    <row r="71" spans="2:16">
      <c r="B71" s="94"/>
      <c r="C71" s="173"/>
      <c r="D71" s="95"/>
      <c r="E71" s="95"/>
      <c r="F71" s="95"/>
      <c r="G71" s="95"/>
      <c r="H71" s="178">
        <f>(SUM(C70:H70))/O78</f>
        <v>7.6923076923076927E-2</v>
      </c>
      <c r="I71" s="173"/>
      <c r="J71" s="95"/>
      <c r="K71" s="95"/>
      <c r="L71" s="95"/>
      <c r="M71" s="95"/>
      <c r="N71" s="176">
        <f>(SUM(I70:N70))/O78</f>
        <v>0</v>
      </c>
      <c r="O71" s="95"/>
      <c r="P71" s="170"/>
    </row>
    <row r="72" spans="2:16">
      <c r="B72" s="94" t="s">
        <v>30</v>
      </c>
      <c r="C72" s="173">
        <f t="shared" ref="C72:N72" si="14">SUBTOTAL(3,C18:C32)</f>
        <v>0</v>
      </c>
      <c r="D72" s="95">
        <f t="shared" si="14"/>
        <v>1</v>
      </c>
      <c r="E72" s="95">
        <f t="shared" si="14"/>
        <v>1</v>
      </c>
      <c r="F72" s="95">
        <f t="shared" si="14"/>
        <v>0</v>
      </c>
      <c r="G72" s="95">
        <f t="shared" si="14"/>
        <v>0</v>
      </c>
      <c r="H72" s="95">
        <f t="shared" si="14"/>
        <v>0</v>
      </c>
      <c r="I72" s="173">
        <f t="shared" si="14"/>
        <v>0</v>
      </c>
      <c r="J72" s="95">
        <f t="shared" si="14"/>
        <v>10</v>
      </c>
      <c r="K72" s="95">
        <f t="shared" si="14"/>
        <v>3</v>
      </c>
      <c r="L72" s="95">
        <f t="shared" si="14"/>
        <v>0</v>
      </c>
      <c r="M72" s="95">
        <f t="shared" si="14"/>
        <v>0</v>
      </c>
      <c r="N72" s="174">
        <f t="shared" si="14"/>
        <v>0</v>
      </c>
      <c r="O72" s="95">
        <f>COUNTIF($A$6:$A$171,"s")</f>
        <v>15</v>
      </c>
      <c r="P72" s="170">
        <f>O72/O78</f>
        <v>0.57692307692307687</v>
      </c>
    </row>
    <row r="73" spans="2:16">
      <c r="B73" s="94"/>
      <c r="C73" s="173"/>
      <c r="D73" s="95"/>
      <c r="E73" s="95"/>
      <c r="F73" s="95"/>
      <c r="G73" s="95"/>
      <c r="H73" s="178">
        <f>(SUM(C72:H72))/O78</f>
        <v>7.6923076923076927E-2</v>
      </c>
      <c r="I73" s="173"/>
      <c r="J73" s="95"/>
      <c r="K73" s="95"/>
      <c r="L73" s="95"/>
      <c r="M73" s="95"/>
      <c r="N73" s="176">
        <f>(SUM(I72:N72))/O78</f>
        <v>0.5</v>
      </c>
      <c r="O73" s="95"/>
      <c r="P73" s="170"/>
    </row>
    <row r="74" spans="2:16">
      <c r="B74" s="94" t="s">
        <v>31</v>
      </c>
      <c r="C74" s="173">
        <f t="shared" ref="C74:N74" si="15">SUBTOTAL(3,C34:C34)</f>
        <v>0</v>
      </c>
      <c r="D74" s="95">
        <f t="shared" si="15"/>
        <v>0</v>
      </c>
      <c r="E74" s="95">
        <f t="shared" si="15"/>
        <v>0</v>
      </c>
      <c r="F74" s="95">
        <f t="shared" si="15"/>
        <v>0</v>
      </c>
      <c r="G74" s="95">
        <f t="shared" si="15"/>
        <v>0</v>
      </c>
      <c r="H74" s="95">
        <f t="shared" si="15"/>
        <v>0</v>
      </c>
      <c r="I74" s="173">
        <f t="shared" si="15"/>
        <v>0</v>
      </c>
      <c r="J74" s="95">
        <f t="shared" si="15"/>
        <v>0</v>
      </c>
      <c r="K74" s="95">
        <f t="shared" si="15"/>
        <v>0</v>
      </c>
      <c r="L74" s="95">
        <f t="shared" si="15"/>
        <v>0</v>
      </c>
      <c r="M74" s="95">
        <f t="shared" si="15"/>
        <v>0</v>
      </c>
      <c r="N74" s="174">
        <f t="shared" si="15"/>
        <v>0</v>
      </c>
      <c r="O74" s="95">
        <f>COUNTIF($A$6:$A$171,"p")</f>
        <v>0</v>
      </c>
      <c r="P74" s="170">
        <f>O74/O78</f>
        <v>0</v>
      </c>
    </row>
    <row r="75" spans="2:16">
      <c r="B75" s="94"/>
      <c r="C75" s="173"/>
      <c r="D75" s="95"/>
      <c r="E75" s="95"/>
      <c r="F75" s="95"/>
      <c r="G75" s="95"/>
      <c r="H75" s="178">
        <f>(SUM(C74:H74))/O78</f>
        <v>0</v>
      </c>
      <c r="I75" s="173"/>
      <c r="J75" s="95"/>
      <c r="K75" s="95"/>
      <c r="L75" s="95"/>
      <c r="M75" s="95"/>
      <c r="N75" s="176">
        <f>(SUM(I74:N74))/O78</f>
        <v>0</v>
      </c>
      <c r="O75" s="95"/>
      <c r="P75" s="170"/>
    </row>
    <row r="76" spans="2:16">
      <c r="B76" s="94" t="s">
        <v>390</v>
      </c>
      <c r="C76" s="173">
        <f t="shared" ref="C76:N76" si="16">SUBTOTAL(3,C35:C38)</f>
        <v>0</v>
      </c>
      <c r="D76" s="95">
        <f t="shared" si="16"/>
        <v>0</v>
      </c>
      <c r="E76" s="95">
        <f t="shared" si="16"/>
        <v>0</v>
      </c>
      <c r="F76" s="95">
        <f t="shared" si="16"/>
        <v>0</v>
      </c>
      <c r="G76" s="95">
        <f t="shared" si="16"/>
        <v>0</v>
      </c>
      <c r="H76" s="95">
        <f t="shared" si="16"/>
        <v>0</v>
      </c>
      <c r="I76" s="173">
        <f t="shared" si="16"/>
        <v>1</v>
      </c>
      <c r="J76" s="95">
        <f t="shared" si="16"/>
        <v>1</v>
      </c>
      <c r="K76" s="95">
        <f t="shared" si="16"/>
        <v>0</v>
      </c>
      <c r="L76" s="95">
        <f t="shared" si="16"/>
        <v>0</v>
      </c>
      <c r="M76" s="95">
        <f t="shared" si="16"/>
        <v>0</v>
      </c>
      <c r="N76" s="174">
        <f t="shared" si="16"/>
        <v>0</v>
      </c>
      <c r="O76" s="95">
        <f>COUNTIF($A$6:$A$171,"eng")</f>
        <v>2</v>
      </c>
      <c r="P76" s="170">
        <f>O76/O78</f>
        <v>7.6923076923076927E-2</v>
      </c>
    </row>
    <row r="77" spans="2:16">
      <c r="B77" s="148"/>
      <c r="C77" s="175"/>
      <c r="D77" s="149"/>
      <c r="E77" s="149"/>
      <c r="F77" s="149"/>
      <c r="G77" s="149"/>
      <c r="H77" s="179">
        <f>(SUM(C76:H76))/O78</f>
        <v>0</v>
      </c>
      <c r="I77" s="175"/>
      <c r="J77" s="149"/>
      <c r="K77" s="149"/>
      <c r="L77" s="149"/>
      <c r="M77" s="149"/>
      <c r="N77" s="177">
        <f>(SUM(I76:N76))/O78</f>
        <v>7.6923076923076927E-2</v>
      </c>
      <c r="O77" s="149"/>
      <c r="P77" s="170"/>
    </row>
    <row r="78" spans="2:16">
      <c r="C78" s="82">
        <f>SUM(C68,C70,C72,C74,C76)</f>
        <v>0</v>
      </c>
      <c r="D78" s="82">
        <f>SUM(D68,D70,D72,D74,D76)</f>
        <v>1</v>
      </c>
      <c r="E78" s="82">
        <f>SUM(E68,E70,E72,E74,E76)</f>
        <v>3</v>
      </c>
      <c r="F78" s="82">
        <f>SUM(F68,F70,F72,F74,F76)</f>
        <v>0</v>
      </c>
      <c r="G78" s="82"/>
      <c r="H78" s="82">
        <f>SUM(H68,H70,H72,H74,H76)</f>
        <v>1</v>
      </c>
      <c r="I78" s="82">
        <f>SUM(I68,I70,I72,I74,I76)</f>
        <v>2</v>
      </c>
      <c r="J78" s="82">
        <f>SUM(J68,J70,J72,J74,J76)</f>
        <v>11</v>
      </c>
      <c r="K78" s="82">
        <f>SUM(K68,K70,K72,K74,K76)</f>
        <v>5</v>
      </c>
      <c r="L78" s="82">
        <f>SUM(L68,L70,L72,L74,L76)</f>
        <v>0</v>
      </c>
      <c r="M78" s="82"/>
      <c r="N78" s="82">
        <f>SUM(N68,N70,N72,N74,N76)</f>
        <v>3</v>
      </c>
      <c r="O78" s="5">
        <f>SUM(O68:O76)</f>
        <v>26</v>
      </c>
      <c r="P78" s="153">
        <f>SUM(P68:P77)</f>
        <v>1</v>
      </c>
    </row>
    <row r="79" spans="2:16">
      <c r="H79">
        <f>SUM(C78:H78)</f>
        <v>5</v>
      </c>
      <c r="N79">
        <f>SUM(I78:N78)</f>
        <v>21</v>
      </c>
    </row>
  </sheetData>
  <mergeCells count="16">
    <mergeCell ref="C64:H64"/>
    <mergeCell ref="I64:N64"/>
    <mergeCell ref="C66:D66"/>
    <mergeCell ref="E66:F66"/>
    <mergeCell ref="G66:H66"/>
    <mergeCell ref="I66:J66"/>
    <mergeCell ref="K66:L66"/>
    <mergeCell ref="M66:N66"/>
    <mergeCell ref="C2:H2"/>
    <mergeCell ref="I2:N2"/>
    <mergeCell ref="C4:D4"/>
    <mergeCell ref="E4:F4"/>
    <mergeCell ref="G4:H4"/>
    <mergeCell ref="I4:J4"/>
    <mergeCell ref="K4:L4"/>
    <mergeCell ref="M4:N4"/>
  </mergeCells>
  <pageMargins left="0.7" right="0.7" top="0.75" bottom="0.75" header="0.3" footer="0.3"/>
  <pageSetup orientation="portrait" horizontalDpi="4294967292" verticalDpi="4294967292"/>
  <legacyDrawing r:id="rId1"/>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rgb="FF00B050"/>
  </sheetPr>
  <dimension ref="A1:Q64"/>
  <sheetViews>
    <sheetView zoomScale="85" zoomScaleNormal="85" zoomScalePageLayoutView="85" workbookViewId="0">
      <pane xSplit="2" ySplit="5" topLeftCell="C18" activePane="bottomRight" state="frozen"/>
      <selection activeCell="B1" sqref="B1"/>
      <selection pane="topRight" activeCell="C1" sqref="C1"/>
      <selection pane="bottomLeft" activeCell="B6" sqref="B6"/>
      <selection pane="bottomRight" activeCell="H44" sqref="H44"/>
    </sheetView>
  </sheetViews>
  <sheetFormatPr baseColWidth="10" defaultColWidth="8.83203125" defaultRowHeight="14" x14ac:dyDescent="0"/>
  <cols>
    <col min="1" max="1" width="4.33203125" style="101" bestFit="1" customWidth="1"/>
    <col min="2" max="2" width="47.5" customWidth="1"/>
    <col min="3" max="3" width="10.33203125" style="82" customWidth="1"/>
    <col min="4" max="4" width="9.1640625" customWidth="1"/>
    <col min="7" max="7" width="6.1640625" customWidth="1"/>
    <col min="9" max="9" width="10.1640625" customWidth="1"/>
    <col min="10" max="10" width="8.83203125" customWidth="1"/>
    <col min="11" max="11" width="7.6640625" customWidth="1"/>
    <col min="13" max="13" width="5.33203125" customWidth="1"/>
    <col min="14" max="14" width="7.6640625" customWidth="1"/>
    <col min="15" max="15" width="29.1640625" style="104" customWidth="1"/>
    <col min="16" max="16" width="29.6640625" style="104" customWidth="1"/>
    <col min="17" max="17" width="27.6640625" style="104" customWidth="1"/>
  </cols>
  <sheetData>
    <row r="1" spans="1:17">
      <c r="B1" s="51" t="s">
        <v>1547</v>
      </c>
      <c r="C1" t="s">
        <v>1548</v>
      </c>
    </row>
    <row r="2" spans="1:17" ht="17.5" customHeight="1">
      <c r="B2" s="28"/>
      <c r="C2" s="301" t="s">
        <v>9</v>
      </c>
      <c r="D2" s="302"/>
      <c r="E2" s="302"/>
      <c r="F2" s="302"/>
      <c r="G2" s="302"/>
      <c r="H2" s="303"/>
      <c r="I2" s="301" t="s">
        <v>8</v>
      </c>
      <c r="J2" s="302"/>
      <c r="K2" s="302"/>
      <c r="L2" s="302"/>
      <c r="M2" s="302"/>
      <c r="N2" s="304"/>
      <c r="O2" s="105"/>
      <c r="P2" s="106"/>
      <c r="Q2" s="107"/>
    </row>
    <row r="3" spans="1:17" hidden="1">
      <c r="B3" s="29"/>
      <c r="C3" s="83" t="s">
        <v>13</v>
      </c>
      <c r="D3" s="23"/>
      <c r="E3" s="23"/>
      <c r="F3" s="23"/>
      <c r="G3" s="23"/>
      <c r="H3" s="24" t="s">
        <v>12</v>
      </c>
      <c r="I3" s="22" t="s">
        <v>13</v>
      </c>
      <c r="J3" s="23"/>
      <c r="K3" s="23"/>
      <c r="L3" s="23"/>
      <c r="M3" s="23"/>
      <c r="N3" s="24" t="s">
        <v>12</v>
      </c>
      <c r="O3" s="108"/>
      <c r="P3" s="109"/>
      <c r="Q3" s="110"/>
    </row>
    <row r="4" spans="1:17" s="58" customFormat="1" ht="20.5" customHeight="1">
      <c r="A4" s="101"/>
      <c r="B4" s="67" t="s">
        <v>15</v>
      </c>
      <c r="C4" s="309" t="s">
        <v>2</v>
      </c>
      <c r="D4" s="310"/>
      <c r="E4" s="310" t="s">
        <v>1</v>
      </c>
      <c r="F4" s="310"/>
      <c r="G4" s="310" t="s">
        <v>0</v>
      </c>
      <c r="H4" s="311"/>
      <c r="I4" s="309" t="s">
        <v>2</v>
      </c>
      <c r="J4" s="310"/>
      <c r="K4" s="310" t="s">
        <v>1</v>
      </c>
      <c r="L4" s="310"/>
      <c r="M4" s="310" t="s">
        <v>0</v>
      </c>
      <c r="N4" s="311"/>
      <c r="O4" s="111"/>
      <c r="P4" s="112"/>
      <c r="Q4" s="113"/>
    </row>
    <row r="5" spans="1:17" s="58" customFormat="1" ht="24" customHeight="1">
      <c r="A5" s="101"/>
      <c r="B5" s="66" t="s">
        <v>213</v>
      </c>
      <c r="C5" s="84" t="s">
        <v>7</v>
      </c>
      <c r="D5" s="53" t="s">
        <v>6</v>
      </c>
      <c r="E5" s="53" t="s">
        <v>4</v>
      </c>
      <c r="F5" s="53" t="s">
        <v>5</v>
      </c>
      <c r="G5" s="53"/>
      <c r="H5" s="54" t="s">
        <v>3</v>
      </c>
      <c r="I5" s="52" t="s">
        <v>7</v>
      </c>
      <c r="J5" s="53" t="s">
        <v>6</v>
      </c>
      <c r="K5" s="53" t="s">
        <v>4</v>
      </c>
      <c r="L5" s="53" t="s">
        <v>5</v>
      </c>
      <c r="M5" s="53"/>
      <c r="N5" s="54" t="s">
        <v>3</v>
      </c>
      <c r="O5" s="114" t="s">
        <v>107</v>
      </c>
      <c r="P5" s="115" t="s">
        <v>34</v>
      </c>
      <c r="Q5" s="116" t="s">
        <v>106</v>
      </c>
    </row>
    <row r="6" spans="1:17">
      <c r="B6" s="152" t="s">
        <v>28</v>
      </c>
      <c r="C6" s="130"/>
      <c r="D6" s="132"/>
      <c r="E6" s="133"/>
      <c r="F6" s="132"/>
      <c r="G6" s="133"/>
      <c r="H6" s="134"/>
      <c r="I6" s="131"/>
      <c r="J6" s="132"/>
      <c r="K6" s="133"/>
      <c r="L6" s="132"/>
      <c r="M6" s="133"/>
      <c r="N6" s="134"/>
      <c r="O6" s="117"/>
      <c r="P6" s="118"/>
      <c r="Q6" s="119"/>
    </row>
    <row r="7" spans="1:17">
      <c r="A7" s="101" t="s">
        <v>977</v>
      </c>
      <c r="B7" s="127" t="s">
        <v>1552</v>
      </c>
      <c r="C7" s="129"/>
      <c r="D7" s="128"/>
      <c r="E7" s="136"/>
      <c r="F7" s="128"/>
      <c r="G7" s="136"/>
      <c r="H7" s="137"/>
      <c r="I7" s="135"/>
      <c r="J7" s="128"/>
      <c r="K7" s="136" t="s">
        <v>25</v>
      </c>
      <c r="L7" s="128"/>
      <c r="M7" s="136"/>
      <c r="N7" s="137"/>
      <c r="O7" s="117" t="s">
        <v>1550</v>
      </c>
      <c r="P7" s="118" t="s">
        <v>1551</v>
      </c>
      <c r="Q7" s="119"/>
    </row>
    <row r="8" spans="1:17">
      <c r="A8" s="101" t="s">
        <v>977</v>
      </c>
      <c r="B8" s="127" t="s">
        <v>1554</v>
      </c>
      <c r="C8" s="129"/>
      <c r="D8" s="128" t="s">
        <v>25</v>
      </c>
      <c r="E8" s="136"/>
      <c r="F8" s="128"/>
      <c r="G8" s="136"/>
      <c r="H8" s="137"/>
      <c r="I8" s="135"/>
      <c r="J8" s="128"/>
      <c r="K8" s="136"/>
      <c r="L8" s="128"/>
      <c r="M8" s="136"/>
      <c r="N8" s="137"/>
      <c r="O8" s="117" t="s">
        <v>1555</v>
      </c>
      <c r="P8" s="118"/>
      <c r="Q8" s="119"/>
    </row>
    <row r="9" spans="1:17">
      <c r="A9" s="101" t="s">
        <v>977</v>
      </c>
      <c r="B9" s="127" t="s">
        <v>1556</v>
      </c>
      <c r="C9" s="129"/>
      <c r="D9" s="128" t="s">
        <v>25</v>
      </c>
      <c r="E9" s="136"/>
      <c r="F9" s="128"/>
      <c r="G9" s="136"/>
      <c r="H9" s="137"/>
      <c r="I9" s="135"/>
      <c r="J9" s="128"/>
      <c r="K9" s="136"/>
      <c r="L9" s="128"/>
      <c r="M9" s="136"/>
      <c r="N9" s="137"/>
      <c r="O9" s="117"/>
      <c r="P9" s="118"/>
      <c r="Q9" s="119"/>
    </row>
    <row r="10" spans="1:17">
      <c r="A10" s="101" t="s">
        <v>977</v>
      </c>
      <c r="B10" s="127" t="s">
        <v>1558</v>
      </c>
      <c r="C10" s="129"/>
      <c r="D10" s="128" t="s">
        <v>25</v>
      </c>
      <c r="E10" s="136"/>
      <c r="F10" s="128"/>
      <c r="G10" s="136"/>
      <c r="H10" s="137"/>
      <c r="I10" s="135"/>
      <c r="J10" s="128"/>
      <c r="K10" s="136"/>
      <c r="L10" s="128"/>
      <c r="M10" s="136"/>
      <c r="N10" s="137"/>
      <c r="O10" s="117"/>
      <c r="P10" s="118"/>
      <c r="Q10" s="119"/>
    </row>
    <row r="11" spans="1:17">
      <c r="B11" s="151" t="s">
        <v>29</v>
      </c>
      <c r="C11" s="85"/>
      <c r="D11" s="75"/>
      <c r="E11" s="76"/>
      <c r="F11" s="75"/>
      <c r="G11" s="76"/>
      <c r="H11" s="70"/>
      <c r="I11" s="69"/>
      <c r="J11" s="75"/>
      <c r="K11" s="76"/>
      <c r="L11" s="75"/>
      <c r="M11" s="76"/>
      <c r="N11" s="70"/>
      <c r="O11" s="120"/>
      <c r="P11" s="121"/>
      <c r="Q11" s="122"/>
    </row>
    <row r="12" spans="1:17">
      <c r="A12" s="101" t="s">
        <v>978</v>
      </c>
      <c r="B12" s="68" t="s">
        <v>1557</v>
      </c>
      <c r="C12" s="85"/>
      <c r="D12" s="75"/>
      <c r="E12" s="76" t="s">
        <v>25</v>
      </c>
      <c r="F12" s="75"/>
      <c r="G12" s="76"/>
      <c r="H12" s="70"/>
      <c r="I12" s="69"/>
      <c r="J12" s="75"/>
      <c r="K12" s="76"/>
      <c r="L12" s="75"/>
      <c r="M12" s="76"/>
      <c r="N12" s="70"/>
      <c r="O12" s="120"/>
      <c r="P12" s="121"/>
      <c r="Q12" s="122"/>
    </row>
    <row r="13" spans="1:17">
      <c r="A13" s="101" t="s">
        <v>978</v>
      </c>
      <c r="B13" s="68" t="s">
        <v>1560</v>
      </c>
      <c r="C13" s="85"/>
      <c r="D13" s="75"/>
      <c r="E13" s="76" t="s">
        <v>25</v>
      </c>
      <c r="F13" s="75"/>
      <c r="G13" s="76"/>
      <c r="H13" s="70"/>
      <c r="I13" s="69"/>
      <c r="J13" s="75"/>
      <c r="K13" s="76"/>
      <c r="L13" s="75"/>
      <c r="M13" s="76"/>
      <c r="N13" s="70"/>
      <c r="O13" s="120" t="s">
        <v>1561</v>
      </c>
      <c r="P13" s="121"/>
      <c r="Q13" s="122"/>
    </row>
    <row r="14" spans="1:17">
      <c r="A14" s="101" t="s">
        <v>978</v>
      </c>
      <c r="B14" s="68" t="s">
        <v>1566</v>
      </c>
      <c r="C14" s="85"/>
      <c r="D14" s="75"/>
      <c r="E14" s="76"/>
      <c r="F14" s="75"/>
      <c r="G14" s="76"/>
      <c r="H14" s="70" t="s">
        <v>17</v>
      </c>
      <c r="I14" s="69"/>
      <c r="J14" s="75"/>
      <c r="K14" s="76"/>
      <c r="L14" s="75"/>
      <c r="M14" s="76"/>
      <c r="N14" s="70"/>
      <c r="O14" s="120" t="s">
        <v>1567</v>
      </c>
      <c r="P14" s="121"/>
      <c r="Q14" s="122"/>
    </row>
    <row r="15" spans="1:17">
      <c r="B15" s="151" t="s">
        <v>30</v>
      </c>
      <c r="C15" s="85"/>
      <c r="D15" s="75"/>
      <c r="E15" s="76"/>
      <c r="F15" s="75"/>
      <c r="G15" s="76"/>
      <c r="H15" s="70"/>
      <c r="I15" s="69"/>
      <c r="J15" s="75"/>
      <c r="K15" s="76"/>
      <c r="L15" s="75"/>
      <c r="M15" s="76"/>
      <c r="N15" s="70"/>
      <c r="O15" s="120"/>
      <c r="P15" s="121"/>
      <c r="Q15" s="122"/>
    </row>
    <row r="16" spans="1:17">
      <c r="A16" s="101" t="s">
        <v>979</v>
      </c>
      <c r="B16" s="68" t="s">
        <v>1549</v>
      </c>
      <c r="C16" s="85"/>
      <c r="D16" s="75" t="s">
        <v>25</v>
      </c>
      <c r="E16" s="76"/>
      <c r="F16" s="75"/>
      <c r="G16" s="76"/>
      <c r="H16" s="70"/>
      <c r="I16" s="69"/>
      <c r="J16" s="75"/>
      <c r="K16" s="76"/>
      <c r="L16" s="75"/>
      <c r="M16" s="76"/>
      <c r="N16" s="70"/>
      <c r="O16" s="120"/>
      <c r="P16" s="121"/>
      <c r="Q16" s="122"/>
    </row>
    <row r="17" spans="1:17">
      <c r="A17" s="101" t="s">
        <v>979</v>
      </c>
      <c r="B17" s="68" t="s">
        <v>1562</v>
      </c>
      <c r="C17" s="85"/>
      <c r="D17" s="75"/>
      <c r="E17" s="76"/>
      <c r="F17" s="75"/>
      <c r="G17" s="76"/>
      <c r="H17" s="70"/>
      <c r="I17" s="69"/>
      <c r="J17" s="75"/>
      <c r="K17" s="76" t="s">
        <v>25</v>
      </c>
      <c r="L17" s="75"/>
      <c r="M17" s="76"/>
      <c r="N17" s="70"/>
      <c r="O17" s="120" t="s">
        <v>1569</v>
      </c>
      <c r="P17" s="121"/>
      <c r="Q17" s="122"/>
    </row>
    <row r="18" spans="1:17">
      <c r="A18" s="101" t="s">
        <v>979</v>
      </c>
      <c r="B18" s="68" t="s">
        <v>1563</v>
      </c>
      <c r="C18" s="85"/>
      <c r="D18" s="75"/>
      <c r="E18" s="76"/>
      <c r="F18" s="75"/>
      <c r="G18" s="76"/>
      <c r="H18" s="70"/>
      <c r="I18" s="69"/>
      <c r="J18" s="75"/>
      <c r="K18" s="76" t="s">
        <v>25</v>
      </c>
      <c r="L18" s="75"/>
      <c r="M18" s="76"/>
      <c r="N18" s="70"/>
      <c r="O18" s="120" t="s">
        <v>1565</v>
      </c>
      <c r="P18" s="121"/>
      <c r="Q18" s="122"/>
    </row>
    <row r="19" spans="1:17">
      <c r="A19" s="101" t="s">
        <v>979</v>
      </c>
      <c r="B19" s="68" t="s">
        <v>1564</v>
      </c>
      <c r="C19" s="85"/>
      <c r="D19" s="75"/>
      <c r="E19" s="76"/>
      <c r="F19" s="75"/>
      <c r="G19" s="76"/>
      <c r="H19" s="70"/>
      <c r="I19" s="69"/>
      <c r="J19" s="75"/>
      <c r="K19" s="76" t="s">
        <v>25</v>
      </c>
      <c r="L19" s="75"/>
      <c r="M19" s="76"/>
      <c r="N19" s="70"/>
      <c r="O19" s="120" t="s">
        <v>1568</v>
      </c>
      <c r="P19" s="121"/>
      <c r="Q19" s="122"/>
    </row>
    <row r="20" spans="1:17">
      <c r="B20" s="151" t="s">
        <v>31</v>
      </c>
      <c r="C20" s="85"/>
      <c r="D20" s="75"/>
      <c r="E20" s="76"/>
      <c r="F20" s="75"/>
      <c r="G20" s="76"/>
      <c r="H20" s="70"/>
      <c r="I20" s="69"/>
      <c r="J20" s="75"/>
      <c r="K20" s="76"/>
      <c r="L20" s="75"/>
      <c r="M20" s="76"/>
      <c r="N20" s="70"/>
      <c r="O20" s="120"/>
      <c r="P20" s="121"/>
      <c r="Q20" s="122"/>
    </row>
    <row r="21" spans="1:17">
      <c r="A21" s="101" t="s">
        <v>980</v>
      </c>
      <c r="B21" s="68" t="s">
        <v>1553</v>
      </c>
      <c r="C21" s="85"/>
      <c r="D21" s="75"/>
      <c r="E21" s="76"/>
      <c r="F21" s="75"/>
      <c r="G21" s="76"/>
      <c r="H21" s="70"/>
      <c r="I21" s="69"/>
      <c r="J21" s="75"/>
      <c r="K21" s="76" t="s">
        <v>25</v>
      </c>
      <c r="L21" s="75"/>
      <c r="M21" s="76"/>
      <c r="N21" s="70"/>
      <c r="O21" s="120"/>
      <c r="P21" s="121"/>
      <c r="Q21" s="122"/>
    </row>
    <row r="22" spans="1:17" ht="23.25" customHeight="1">
      <c r="B22" s="151" t="s">
        <v>1072</v>
      </c>
      <c r="C22" s="103"/>
      <c r="D22" s="79"/>
      <c r="E22" s="80"/>
      <c r="F22" s="79"/>
      <c r="G22" s="80"/>
      <c r="H22" s="81"/>
      <c r="I22" s="78"/>
      <c r="J22" s="79"/>
      <c r="K22" s="80"/>
      <c r="L22" s="79"/>
      <c r="M22" s="80"/>
      <c r="N22" s="81"/>
      <c r="O22" s="125"/>
      <c r="P22" s="123"/>
      <c r="Q22" s="124"/>
    </row>
    <row r="23" spans="1:17">
      <c r="A23" s="101" t="s">
        <v>981</v>
      </c>
      <c r="B23" s="68" t="s">
        <v>1559</v>
      </c>
      <c r="C23" s="103"/>
      <c r="D23" s="79"/>
      <c r="E23" s="80"/>
      <c r="F23" s="79"/>
      <c r="G23" s="80"/>
      <c r="H23" s="81"/>
      <c r="I23" s="78"/>
      <c r="J23" s="79"/>
      <c r="K23" s="80" t="s">
        <v>25</v>
      </c>
      <c r="L23" s="79"/>
      <c r="M23" s="80"/>
      <c r="N23" s="81"/>
      <c r="O23" s="125"/>
      <c r="P23" s="123"/>
      <c r="Q23" s="124"/>
    </row>
    <row r="24" spans="1:17">
      <c r="B24" s="89" t="s">
        <v>274</v>
      </c>
      <c r="C24" s="90">
        <f>SUBTOTAL(3,$C$6:$C$23)</f>
        <v>0</v>
      </c>
      <c r="D24" s="90">
        <f t="shared" ref="D24:N24" si="0">SUBTOTAL(3,D6:D23)</f>
        <v>4</v>
      </c>
      <c r="E24" s="90">
        <f t="shared" si="0"/>
        <v>2</v>
      </c>
      <c r="F24" s="90">
        <f t="shared" si="0"/>
        <v>0</v>
      </c>
      <c r="G24" s="90">
        <f t="shared" si="0"/>
        <v>0</v>
      </c>
      <c r="H24" s="90">
        <f t="shared" si="0"/>
        <v>1</v>
      </c>
      <c r="I24" s="90">
        <f t="shared" si="0"/>
        <v>0</v>
      </c>
      <c r="J24" s="90">
        <f t="shared" si="0"/>
        <v>0</v>
      </c>
      <c r="K24" s="90">
        <f t="shared" si="0"/>
        <v>6</v>
      </c>
      <c r="L24" s="90">
        <f t="shared" si="0"/>
        <v>0</v>
      </c>
      <c r="M24" s="90">
        <f t="shared" si="0"/>
        <v>0</v>
      </c>
      <c r="N24" s="90">
        <f t="shared" si="0"/>
        <v>0</v>
      </c>
      <c r="O24" s="126"/>
      <c r="P24" s="126"/>
      <c r="Q24" s="126"/>
    </row>
    <row r="25" spans="1:17">
      <c r="B25" s="102" t="s">
        <v>284</v>
      </c>
      <c r="C25" s="1"/>
      <c r="D25" s="1"/>
      <c r="E25" s="1"/>
      <c r="F25" s="1"/>
      <c r="G25" s="1"/>
      <c r="H25" s="91">
        <f>SUM(C24:H24)</f>
        <v>7</v>
      </c>
      <c r="I25" s="1"/>
      <c r="J25" s="1"/>
      <c r="K25" s="1"/>
      <c r="L25" s="1"/>
      <c r="M25" s="1"/>
      <c r="N25" s="91">
        <f>SUM(I24:N24)</f>
        <v>6</v>
      </c>
    </row>
    <row r="26" spans="1:17">
      <c r="B26" s="9" t="s">
        <v>283</v>
      </c>
      <c r="C26" s="5"/>
      <c r="N26" s="88">
        <f>N25+H25</f>
        <v>13</v>
      </c>
    </row>
    <row r="27" spans="1:17">
      <c r="B27" s="9"/>
      <c r="C27" s="5"/>
      <c r="N27" s="88"/>
    </row>
    <row r="28" spans="1:17">
      <c r="B28" s="6" t="s">
        <v>285</v>
      </c>
      <c r="O28" s="146" t="s">
        <v>552</v>
      </c>
      <c r="P28" s="146" t="s">
        <v>553</v>
      </c>
      <c r="Q28" s="146" t="s">
        <v>554</v>
      </c>
    </row>
    <row r="29" spans="1:17">
      <c r="B29" s="92" t="s">
        <v>276</v>
      </c>
      <c r="C29" s="93">
        <f>COUNTIF($C$6:$C$23,"O")</f>
        <v>0</v>
      </c>
      <c r="D29" s="93">
        <f t="shared" ref="D29:N29" si="1">COUNTIF(D6:D23,"O")</f>
        <v>0</v>
      </c>
      <c r="E29" s="93">
        <f t="shared" si="1"/>
        <v>0</v>
      </c>
      <c r="F29" s="93">
        <f t="shared" si="1"/>
        <v>0</v>
      </c>
      <c r="G29" s="93">
        <f t="shared" si="1"/>
        <v>0</v>
      </c>
      <c r="H29" s="93">
        <f t="shared" si="1"/>
        <v>0</v>
      </c>
      <c r="I29" s="93">
        <f t="shared" si="1"/>
        <v>0</v>
      </c>
      <c r="J29" s="93">
        <f t="shared" si="1"/>
        <v>0</v>
      </c>
      <c r="K29" s="93">
        <f t="shared" si="1"/>
        <v>0</v>
      </c>
      <c r="L29" s="93">
        <f t="shared" si="1"/>
        <v>0</v>
      </c>
      <c r="M29" s="93">
        <f t="shared" si="1"/>
        <v>0</v>
      </c>
      <c r="N29" s="93">
        <f t="shared" si="1"/>
        <v>0</v>
      </c>
      <c r="O29">
        <f t="shared" ref="O29:O34" si="2">SUM(C29:H29)</f>
        <v>0</v>
      </c>
      <c r="P29">
        <f t="shared" ref="P29:P34" si="3">SUM(I29:N29)</f>
        <v>0</v>
      </c>
      <c r="Q29">
        <f t="shared" ref="Q29:Q34" si="4">SUM(C29:N29)</f>
        <v>0</v>
      </c>
    </row>
    <row r="30" spans="1:17">
      <c r="B30" s="94" t="s">
        <v>448</v>
      </c>
      <c r="C30" s="95">
        <f t="shared" ref="C30:N30" si="5">COUNTIF(C$6:C$23,"B")</f>
        <v>0</v>
      </c>
      <c r="D30" s="95">
        <f t="shared" si="5"/>
        <v>0</v>
      </c>
      <c r="E30" s="95">
        <f t="shared" si="5"/>
        <v>0</v>
      </c>
      <c r="F30" s="95">
        <f t="shared" si="5"/>
        <v>0</v>
      </c>
      <c r="G30" s="95">
        <f t="shared" si="5"/>
        <v>0</v>
      </c>
      <c r="H30" s="95">
        <f t="shared" si="5"/>
        <v>0</v>
      </c>
      <c r="I30" s="95">
        <f t="shared" si="5"/>
        <v>0</v>
      </c>
      <c r="J30" s="95">
        <f t="shared" si="5"/>
        <v>0</v>
      </c>
      <c r="K30" s="95">
        <f t="shared" si="5"/>
        <v>0</v>
      </c>
      <c r="L30" s="95">
        <f t="shared" si="5"/>
        <v>0</v>
      </c>
      <c r="M30" s="95">
        <f t="shared" si="5"/>
        <v>0</v>
      </c>
      <c r="N30" s="95">
        <f t="shared" si="5"/>
        <v>0</v>
      </c>
      <c r="O30">
        <f t="shared" si="2"/>
        <v>0</v>
      </c>
      <c r="P30">
        <f t="shared" si="3"/>
        <v>0</v>
      </c>
      <c r="Q30">
        <f t="shared" si="4"/>
        <v>0</v>
      </c>
    </row>
    <row r="31" spans="1:17">
      <c r="B31" s="94" t="s">
        <v>277</v>
      </c>
      <c r="C31" s="95">
        <f t="shared" ref="C31:N31" si="6">COUNTIF(C6:C23,"P")</f>
        <v>0</v>
      </c>
      <c r="D31" s="95">
        <f t="shared" si="6"/>
        <v>4</v>
      </c>
      <c r="E31" s="95">
        <f t="shared" si="6"/>
        <v>2</v>
      </c>
      <c r="F31" s="95">
        <f t="shared" si="6"/>
        <v>0</v>
      </c>
      <c r="G31" s="95">
        <f t="shared" si="6"/>
        <v>0</v>
      </c>
      <c r="H31" s="95">
        <f t="shared" si="6"/>
        <v>0</v>
      </c>
      <c r="I31" s="95">
        <f t="shared" si="6"/>
        <v>0</v>
      </c>
      <c r="J31" s="95">
        <f t="shared" si="6"/>
        <v>0</v>
      </c>
      <c r="K31" s="95">
        <f t="shared" si="6"/>
        <v>6</v>
      </c>
      <c r="L31" s="95">
        <f t="shared" si="6"/>
        <v>0</v>
      </c>
      <c r="M31" s="95">
        <f t="shared" si="6"/>
        <v>0</v>
      </c>
      <c r="N31" s="95">
        <f t="shared" si="6"/>
        <v>0</v>
      </c>
      <c r="O31">
        <f t="shared" si="2"/>
        <v>6</v>
      </c>
      <c r="P31">
        <f t="shared" si="3"/>
        <v>6</v>
      </c>
      <c r="Q31">
        <f t="shared" si="4"/>
        <v>12</v>
      </c>
    </row>
    <row r="32" spans="1:17">
      <c r="B32" s="94" t="s">
        <v>278</v>
      </c>
      <c r="C32" s="95">
        <f t="shared" ref="C32:N32" si="7">COUNTIF(C6:C23,"$")</f>
        <v>0</v>
      </c>
      <c r="D32" s="95">
        <f t="shared" si="7"/>
        <v>0</v>
      </c>
      <c r="E32" s="95">
        <f t="shared" si="7"/>
        <v>0</v>
      </c>
      <c r="F32" s="95">
        <f t="shared" si="7"/>
        <v>0</v>
      </c>
      <c r="G32" s="95">
        <f t="shared" si="7"/>
        <v>0</v>
      </c>
      <c r="H32" s="95">
        <f t="shared" si="7"/>
        <v>1</v>
      </c>
      <c r="I32" s="95">
        <f t="shared" si="7"/>
        <v>0</v>
      </c>
      <c r="J32" s="95">
        <f t="shared" si="7"/>
        <v>0</v>
      </c>
      <c r="K32" s="95">
        <f t="shared" si="7"/>
        <v>0</v>
      </c>
      <c r="L32" s="95">
        <f t="shared" si="7"/>
        <v>0</v>
      </c>
      <c r="M32" s="95">
        <f t="shared" si="7"/>
        <v>0</v>
      </c>
      <c r="N32" s="95">
        <f t="shared" si="7"/>
        <v>0</v>
      </c>
      <c r="O32">
        <f t="shared" si="2"/>
        <v>1</v>
      </c>
      <c r="P32">
        <f t="shared" si="3"/>
        <v>0</v>
      </c>
      <c r="Q32">
        <f t="shared" si="4"/>
        <v>1</v>
      </c>
    </row>
    <row r="33" spans="2:17">
      <c r="B33" s="94" t="s">
        <v>279</v>
      </c>
      <c r="C33" s="95">
        <f t="shared" ref="C33:N33" si="8">COUNTIF(C6:C23,"I")</f>
        <v>0</v>
      </c>
      <c r="D33" s="95">
        <f t="shared" si="8"/>
        <v>0</v>
      </c>
      <c r="E33" s="95">
        <f t="shared" si="8"/>
        <v>0</v>
      </c>
      <c r="F33" s="95">
        <f t="shared" si="8"/>
        <v>0</v>
      </c>
      <c r="G33" s="95">
        <f t="shared" si="8"/>
        <v>0</v>
      </c>
      <c r="H33" s="95">
        <f t="shared" si="8"/>
        <v>0</v>
      </c>
      <c r="I33" s="95">
        <f t="shared" si="8"/>
        <v>0</v>
      </c>
      <c r="J33" s="95">
        <f t="shared" si="8"/>
        <v>0</v>
      </c>
      <c r="K33" s="95">
        <f t="shared" si="8"/>
        <v>0</v>
      </c>
      <c r="L33" s="95">
        <f t="shared" si="8"/>
        <v>0</v>
      </c>
      <c r="M33" s="95">
        <f t="shared" si="8"/>
        <v>0</v>
      </c>
      <c r="N33" s="95">
        <f t="shared" si="8"/>
        <v>0</v>
      </c>
      <c r="O33">
        <f t="shared" si="2"/>
        <v>0</v>
      </c>
      <c r="P33">
        <f t="shared" si="3"/>
        <v>0</v>
      </c>
      <c r="Q33">
        <f t="shared" si="4"/>
        <v>0</v>
      </c>
    </row>
    <row r="34" spans="2:17" ht="15" thickBot="1">
      <c r="B34" s="94" t="s">
        <v>280</v>
      </c>
      <c r="C34" s="95">
        <f t="shared" ref="C34:N34" si="9">COUNTIF(C6:C23,"M")</f>
        <v>0</v>
      </c>
      <c r="D34" s="95">
        <f t="shared" si="9"/>
        <v>0</v>
      </c>
      <c r="E34" s="95">
        <f t="shared" si="9"/>
        <v>0</v>
      </c>
      <c r="F34" s="95">
        <f t="shared" si="9"/>
        <v>0</v>
      </c>
      <c r="G34" s="95">
        <f t="shared" si="9"/>
        <v>0</v>
      </c>
      <c r="H34" s="95">
        <f t="shared" si="9"/>
        <v>0</v>
      </c>
      <c r="I34" s="95">
        <f t="shared" si="9"/>
        <v>0</v>
      </c>
      <c r="J34" s="95">
        <f t="shared" si="9"/>
        <v>0</v>
      </c>
      <c r="K34" s="95">
        <f t="shared" si="9"/>
        <v>0</v>
      </c>
      <c r="L34" s="95">
        <f t="shared" si="9"/>
        <v>0</v>
      </c>
      <c r="M34" s="95">
        <f t="shared" si="9"/>
        <v>0</v>
      </c>
      <c r="N34" s="95">
        <f t="shared" si="9"/>
        <v>0</v>
      </c>
      <c r="O34">
        <f t="shared" si="2"/>
        <v>0</v>
      </c>
      <c r="P34">
        <f t="shared" si="3"/>
        <v>0</v>
      </c>
      <c r="Q34">
        <f t="shared" si="4"/>
        <v>0</v>
      </c>
    </row>
    <row r="35" spans="2:17" ht="15" thickTop="1">
      <c r="B35" s="96" t="s">
        <v>282</v>
      </c>
      <c r="C35" s="97">
        <f>SUM(C29:C34)</f>
        <v>0</v>
      </c>
      <c r="D35" s="97">
        <f t="shared" ref="D35:P35" si="10">SUM(D29:D34)</f>
        <v>4</v>
      </c>
      <c r="E35" s="97">
        <f t="shared" si="10"/>
        <v>2</v>
      </c>
      <c r="F35" s="97">
        <f t="shared" si="10"/>
        <v>0</v>
      </c>
      <c r="G35" s="97">
        <f t="shared" si="10"/>
        <v>0</v>
      </c>
      <c r="H35" s="97">
        <f t="shared" si="10"/>
        <v>1</v>
      </c>
      <c r="I35" s="97">
        <f t="shared" si="10"/>
        <v>0</v>
      </c>
      <c r="J35" s="97">
        <f t="shared" si="10"/>
        <v>0</v>
      </c>
      <c r="K35" s="97">
        <f t="shared" si="10"/>
        <v>6</v>
      </c>
      <c r="L35" s="97">
        <f t="shared" si="10"/>
        <v>0</v>
      </c>
      <c r="M35" s="97">
        <f t="shared" si="10"/>
        <v>0</v>
      </c>
      <c r="N35" s="97">
        <f t="shared" si="10"/>
        <v>0</v>
      </c>
      <c r="O35" s="97">
        <f t="shared" si="10"/>
        <v>7</v>
      </c>
      <c r="P35" s="97">
        <f t="shared" si="10"/>
        <v>6</v>
      </c>
      <c r="Q35" s="97">
        <f>SUM(Q29:Q34)</f>
        <v>13</v>
      </c>
    </row>
    <row r="36" spans="2:17">
      <c r="C36" s="86"/>
      <c r="N36">
        <f>SUM(C35:N35)</f>
        <v>13</v>
      </c>
    </row>
    <row r="38" spans="2:17">
      <c r="B38" s="98" t="s">
        <v>281</v>
      </c>
      <c r="C38" s="99">
        <f>IF(C35=C24,1,"ERROR")</f>
        <v>1</v>
      </c>
      <c r="D38" s="99">
        <f>IF(D35=D24,1,"ERROR")</f>
        <v>1</v>
      </c>
      <c r="E38" s="99">
        <f t="shared" ref="E38:N38" si="11">IF(E35=E24,1,"ERROR")</f>
        <v>1</v>
      </c>
      <c r="F38" s="99">
        <f t="shared" si="11"/>
        <v>1</v>
      </c>
      <c r="G38" s="99">
        <f t="shared" si="11"/>
        <v>1</v>
      </c>
      <c r="H38" s="99">
        <f t="shared" si="11"/>
        <v>1</v>
      </c>
      <c r="I38" s="99">
        <f t="shared" si="11"/>
        <v>1</v>
      </c>
      <c r="J38" s="99">
        <f t="shared" si="11"/>
        <v>1</v>
      </c>
      <c r="K38" s="99">
        <f t="shared" si="11"/>
        <v>1</v>
      </c>
      <c r="L38" s="99">
        <f t="shared" si="11"/>
        <v>1</v>
      </c>
      <c r="M38" s="99">
        <f t="shared" si="11"/>
        <v>1</v>
      </c>
      <c r="N38" s="99">
        <f t="shared" si="11"/>
        <v>1</v>
      </c>
    </row>
    <row r="41" spans="2:17">
      <c r="B41" s="92" t="s">
        <v>28</v>
      </c>
      <c r="C41" s="93">
        <f>COUNTIF($A$6:$A$23,"b")</f>
        <v>4</v>
      </c>
      <c r="D41" s="153">
        <f>C41/$C$46</f>
        <v>0.30769230769230771</v>
      </c>
    </row>
    <row r="42" spans="2:17">
      <c r="B42" s="94" t="s">
        <v>29</v>
      </c>
      <c r="C42" s="95">
        <f>COUNTIF($A$6:$A$23,"e")</f>
        <v>3</v>
      </c>
      <c r="D42" s="153">
        <f>C42/$C$46</f>
        <v>0.23076923076923078</v>
      </c>
    </row>
    <row r="43" spans="2:17">
      <c r="B43" s="94" t="s">
        <v>30</v>
      </c>
      <c r="C43" s="95">
        <f>COUNTIF($A$6:$A$23,"s")</f>
        <v>4</v>
      </c>
      <c r="D43" s="153">
        <f>C43/$C$46</f>
        <v>0.30769230769230771</v>
      </c>
    </row>
    <row r="44" spans="2:17">
      <c r="B44" s="94" t="s">
        <v>31</v>
      </c>
      <c r="C44" s="95">
        <f>COUNTIF($A$6:$A$23,"p")</f>
        <v>1</v>
      </c>
      <c r="D44" s="153">
        <f>C44/$C$46</f>
        <v>7.6923076923076927E-2</v>
      </c>
    </row>
    <row r="45" spans="2:17">
      <c r="B45" s="94" t="s">
        <v>390</v>
      </c>
      <c r="C45" s="95">
        <f>COUNTIF($A$6:$A$23,"eng")</f>
        <v>1</v>
      </c>
      <c r="D45" s="153">
        <f>C45/$C$46</f>
        <v>7.6923076923076927E-2</v>
      </c>
    </row>
    <row r="46" spans="2:17">
      <c r="C46" s="5">
        <f>SUM(C41:C45)</f>
        <v>13</v>
      </c>
      <c r="D46" s="5">
        <f>SUM(D41:D45)</f>
        <v>1</v>
      </c>
    </row>
    <row r="49" spans="1:16" s="104" customFormat="1">
      <c r="A49" s="101"/>
      <c r="B49" s="28"/>
      <c r="C49" s="301" t="s">
        <v>9</v>
      </c>
      <c r="D49" s="302"/>
      <c r="E49" s="302"/>
      <c r="F49" s="302"/>
      <c r="G49" s="302"/>
      <c r="H49" s="303"/>
      <c r="I49" s="301" t="s">
        <v>8</v>
      </c>
      <c r="J49" s="302"/>
      <c r="K49" s="302"/>
      <c r="L49" s="302"/>
      <c r="M49" s="302"/>
      <c r="N49" s="304"/>
    </row>
    <row r="50" spans="1:16" s="104" customFormat="1">
      <c r="A50" s="101"/>
      <c r="B50" s="29"/>
      <c r="C50" s="83" t="s">
        <v>13</v>
      </c>
      <c r="D50" s="23"/>
      <c r="E50" s="23"/>
      <c r="F50" s="23"/>
      <c r="G50" s="23"/>
      <c r="H50" s="24" t="s">
        <v>12</v>
      </c>
      <c r="I50" s="22" t="s">
        <v>13</v>
      </c>
      <c r="J50" s="23"/>
      <c r="K50" s="23"/>
      <c r="L50" s="23"/>
      <c r="M50" s="23"/>
      <c r="N50" s="24" t="s">
        <v>12</v>
      </c>
    </row>
    <row r="51" spans="1:16" s="104" customFormat="1">
      <c r="A51" s="101"/>
      <c r="B51" s="67" t="s">
        <v>15</v>
      </c>
      <c r="C51" s="309" t="s">
        <v>2</v>
      </c>
      <c r="D51" s="310"/>
      <c r="E51" s="310" t="s">
        <v>1</v>
      </c>
      <c r="F51" s="310"/>
      <c r="G51" s="310" t="s">
        <v>0</v>
      </c>
      <c r="H51" s="311"/>
      <c r="I51" s="309" t="s">
        <v>2</v>
      </c>
      <c r="J51" s="310"/>
      <c r="K51" s="310" t="s">
        <v>1</v>
      </c>
      <c r="L51" s="310"/>
      <c r="M51" s="310" t="s">
        <v>0</v>
      </c>
      <c r="N51" s="311"/>
    </row>
    <row r="52" spans="1:16" s="104" customFormat="1">
      <c r="A52" s="101"/>
      <c r="B52" s="168" t="s">
        <v>213</v>
      </c>
      <c r="C52" s="84" t="s">
        <v>7</v>
      </c>
      <c r="D52" s="53" t="s">
        <v>6</v>
      </c>
      <c r="E52" s="53" t="s">
        <v>4</v>
      </c>
      <c r="F52" s="53" t="s">
        <v>5</v>
      </c>
      <c r="G52" s="53"/>
      <c r="H52" s="54" t="s">
        <v>3</v>
      </c>
      <c r="I52" s="52" t="s">
        <v>7</v>
      </c>
      <c r="J52" s="53" t="s">
        <v>6</v>
      </c>
      <c r="K52" s="53" t="s">
        <v>4</v>
      </c>
      <c r="L52" s="53" t="s">
        <v>5</v>
      </c>
      <c r="M52" s="53"/>
      <c r="N52" s="54" t="s">
        <v>3</v>
      </c>
    </row>
    <row r="53" spans="1:16" s="104" customFormat="1">
      <c r="A53" s="101"/>
      <c r="B53" s="92" t="s">
        <v>28</v>
      </c>
      <c r="C53" s="171">
        <f t="shared" ref="C53:N53" si="12">SUBTOTAL(3,C7:C10)</f>
        <v>0</v>
      </c>
      <c r="D53" s="93">
        <f t="shared" si="12"/>
        <v>3</v>
      </c>
      <c r="E53" s="93">
        <f t="shared" si="12"/>
        <v>0</v>
      </c>
      <c r="F53" s="93">
        <f t="shared" si="12"/>
        <v>0</v>
      </c>
      <c r="G53" s="93">
        <f t="shared" si="12"/>
        <v>0</v>
      </c>
      <c r="H53" s="172">
        <f t="shared" si="12"/>
        <v>0</v>
      </c>
      <c r="I53" s="171">
        <f t="shared" si="12"/>
        <v>0</v>
      </c>
      <c r="J53" s="93">
        <f t="shared" si="12"/>
        <v>0</v>
      </c>
      <c r="K53" s="93">
        <f t="shared" si="12"/>
        <v>1</v>
      </c>
      <c r="L53" s="93">
        <f t="shared" si="12"/>
        <v>0</v>
      </c>
      <c r="M53" s="93">
        <f t="shared" si="12"/>
        <v>0</v>
      </c>
      <c r="N53" s="172">
        <f t="shared" si="12"/>
        <v>0</v>
      </c>
      <c r="O53" s="93">
        <f>COUNTIF($A$6:$A$156,"b")</f>
        <v>4</v>
      </c>
      <c r="P53" s="170">
        <f>O53/O63</f>
        <v>0.30769230769230771</v>
      </c>
    </row>
    <row r="54" spans="1:16" s="104" customFormat="1">
      <c r="A54" s="101"/>
      <c r="B54" s="94"/>
      <c r="C54" s="173"/>
      <c r="D54" s="95"/>
      <c r="E54" s="95"/>
      <c r="F54" s="95"/>
      <c r="G54" s="95"/>
      <c r="H54" s="176">
        <f>(SUM(C53:H53))/O63</f>
        <v>0.23076923076923078</v>
      </c>
      <c r="I54" s="173"/>
      <c r="J54" s="95"/>
      <c r="K54" s="95"/>
      <c r="L54" s="95"/>
      <c r="M54" s="95"/>
      <c r="N54" s="176">
        <f>(SUM(I53:N53))/O63</f>
        <v>7.6923076923076927E-2</v>
      </c>
      <c r="O54" s="95"/>
      <c r="P54" s="170"/>
    </row>
    <row r="55" spans="1:16" s="104" customFormat="1">
      <c r="A55" s="101"/>
      <c r="B55" s="94" t="s">
        <v>29</v>
      </c>
      <c r="C55" s="173">
        <f t="shared" ref="C55:N55" si="13">SUBTOTAL(3,C12:C14)</f>
        <v>0</v>
      </c>
      <c r="D55" s="95">
        <f t="shared" si="13"/>
        <v>0</v>
      </c>
      <c r="E55" s="95">
        <f t="shared" si="13"/>
        <v>2</v>
      </c>
      <c r="F55" s="95">
        <f t="shared" si="13"/>
        <v>0</v>
      </c>
      <c r="G55" s="95">
        <f t="shared" si="13"/>
        <v>0</v>
      </c>
      <c r="H55" s="174">
        <f t="shared" si="13"/>
        <v>1</v>
      </c>
      <c r="I55" s="173">
        <f t="shared" si="13"/>
        <v>0</v>
      </c>
      <c r="J55" s="95">
        <f t="shared" si="13"/>
        <v>0</v>
      </c>
      <c r="K55" s="95">
        <f t="shared" si="13"/>
        <v>0</v>
      </c>
      <c r="L55" s="95">
        <f t="shared" si="13"/>
        <v>0</v>
      </c>
      <c r="M55" s="95">
        <f t="shared" si="13"/>
        <v>0</v>
      </c>
      <c r="N55" s="174">
        <f t="shared" si="13"/>
        <v>0</v>
      </c>
      <c r="O55" s="95">
        <f>COUNTIF($A$6:$A$156,"e")</f>
        <v>3</v>
      </c>
      <c r="P55" s="170">
        <f>O55/O63</f>
        <v>0.23076923076923078</v>
      </c>
    </row>
    <row r="56" spans="1:16" s="104" customFormat="1">
      <c r="A56" s="101"/>
      <c r="B56" s="94"/>
      <c r="C56" s="173"/>
      <c r="D56" s="95"/>
      <c r="E56" s="95"/>
      <c r="F56" s="95"/>
      <c r="G56" s="95"/>
      <c r="H56" s="176">
        <f>(SUM(C55:H55))/O63</f>
        <v>0.23076923076923078</v>
      </c>
      <c r="I56" s="173"/>
      <c r="J56" s="95"/>
      <c r="K56" s="95"/>
      <c r="L56" s="95"/>
      <c r="M56" s="95"/>
      <c r="N56" s="176">
        <f>(SUM(I55:N55))/O63</f>
        <v>0</v>
      </c>
      <c r="O56" s="95"/>
      <c r="P56" s="170"/>
    </row>
    <row r="57" spans="1:16" s="104" customFormat="1">
      <c r="A57" s="101"/>
      <c r="B57" s="94" t="s">
        <v>30</v>
      </c>
      <c r="C57" s="173">
        <f t="shared" ref="C57:N57" si="14">SUBTOTAL(3,C16:C19)</f>
        <v>0</v>
      </c>
      <c r="D57" s="95">
        <f t="shared" si="14"/>
        <v>1</v>
      </c>
      <c r="E57" s="95">
        <f t="shared" si="14"/>
        <v>0</v>
      </c>
      <c r="F57" s="95">
        <f t="shared" si="14"/>
        <v>0</v>
      </c>
      <c r="G57" s="95">
        <f t="shared" si="14"/>
        <v>0</v>
      </c>
      <c r="H57" s="174">
        <f t="shared" si="14"/>
        <v>0</v>
      </c>
      <c r="I57" s="173">
        <f t="shared" si="14"/>
        <v>0</v>
      </c>
      <c r="J57" s="95">
        <f t="shared" si="14"/>
        <v>0</v>
      </c>
      <c r="K57" s="95">
        <f t="shared" si="14"/>
        <v>3</v>
      </c>
      <c r="L57" s="95">
        <f t="shared" si="14"/>
        <v>0</v>
      </c>
      <c r="M57" s="95">
        <f t="shared" si="14"/>
        <v>0</v>
      </c>
      <c r="N57" s="174">
        <f t="shared" si="14"/>
        <v>0</v>
      </c>
      <c r="O57" s="95">
        <f>COUNTIF($A$6:$A$156,"s")</f>
        <v>4</v>
      </c>
      <c r="P57" s="170">
        <f>O57/O63</f>
        <v>0.30769230769230771</v>
      </c>
    </row>
    <row r="58" spans="1:16" s="104" customFormat="1">
      <c r="A58" s="101"/>
      <c r="B58" s="94"/>
      <c r="C58" s="173"/>
      <c r="D58" s="95"/>
      <c r="E58" s="95"/>
      <c r="F58" s="95"/>
      <c r="G58" s="95"/>
      <c r="H58" s="176">
        <f>(SUM(C57:H57))/O63</f>
        <v>7.6923076923076927E-2</v>
      </c>
      <c r="I58" s="173"/>
      <c r="J58" s="95"/>
      <c r="K58" s="95"/>
      <c r="L58" s="95"/>
      <c r="M58" s="95"/>
      <c r="N58" s="176">
        <f>(SUM(I57:N57))/O63</f>
        <v>0.23076923076923078</v>
      </c>
      <c r="O58" s="95"/>
      <c r="P58" s="170"/>
    </row>
    <row r="59" spans="1:16" s="104" customFormat="1">
      <c r="A59" s="101"/>
      <c r="B59" s="94" t="s">
        <v>31</v>
      </c>
      <c r="C59" s="173">
        <f t="shared" ref="C59:N59" si="15">SUBTOTAL(3,C21:C21)</f>
        <v>0</v>
      </c>
      <c r="D59" s="95">
        <f t="shared" si="15"/>
        <v>0</v>
      </c>
      <c r="E59" s="95">
        <f t="shared" si="15"/>
        <v>0</v>
      </c>
      <c r="F59" s="95">
        <f t="shared" si="15"/>
        <v>0</v>
      </c>
      <c r="G59" s="95">
        <f t="shared" si="15"/>
        <v>0</v>
      </c>
      <c r="H59" s="174">
        <f t="shared" si="15"/>
        <v>0</v>
      </c>
      <c r="I59" s="173">
        <f t="shared" si="15"/>
        <v>0</v>
      </c>
      <c r="J59" s="95">
        <f t="shared" si="15"/>
        <v>0</v>
      </c>
      <c r="K59" s="95">
        <f t="shared" si="15"/>
        <v>1</v>
      </c>
      <c r="L59" s="95">
        <f t="shared" si="15"/>
        <v>0</v>
      </c>
      <c r="M59" s="95">
        <f t="shared" si="15"/>
        <v>0</v>
      </c>
      <c r="N59" s="174">
        <f t="shared" si="15"/>
        <v>0</v>
      </c>
      <c r="O59" s="95">
        <f>COUNTIF($A$6:$A$156,"p")</f>
        <v>1</v>
      </c>
      <c r="P59" s="170">
        <f>O59/O63</f>
        <v>7.6923076923076927E-2</v>
      </c>
    </row>
    <row r="60" spans="1:16" s="104" customFormat="1">
      <c r="A60" s="101"/>
      <c r="B60" s="94"/>
      <c r="C60" s="173"/>
      <c r="D60" s="95"/>
      <c r="E60" s="95"/>
      <c r="F60" s="95"/>
      <c r="G60" s="95"/>
      <c r="H60" s="176">
        <f>(SUM(C59:H59))/O63</f>
        <v>0</v>
      </c>
      <c r="I60" s="173"/>
      <c r="J60" s="95"/>
      <c r="K60" s="95"/>
      <c r="L60" s="95"/>
      <c r="M60" s="95"/>
      <c r="N60" s="176">
        <f>(SUM(I59:N59))/O63</f>
        <v>7.6923076923076927E-2</v>
      </c>
      <c r="O60" s="95"/>
      <c r="P60" s="170"/>
    </row>
    <row r="61" spans="1:16" s="104" customFormat="1">
      <c r="A61" s="101"/>
      <c r="B61" s="94" t="s">
        <v>390</v>
      </c>
      <c r="C61" s="173">
        <f>SUBTOTAL(3,C23)</f>
        <v>0</v>
      </c>
      <c r="D61" s="95">
        <f t="shared" ref="D61:N61" si="16">SUBTOTAL(3,D23)</f>
        <v>0</v>
      </c>
      <c r="E61" s="95">
        <f t="shared" si="16"/>
        <v>0</v>
      </c>
      <c r="F61" s="95">
        <f t="shared" si="16"/>
        <v>0</v>
      </c>
      <c r="G61" s="95">
        <f t="shared" si="16"/>
        <v>0</v>
      </c>
      <c r="H61" s="174">
        <f t="shared" si="16"/>
        <v>0</v>
      </c>
      <c r="I61" s="173">
        <f t="shared" si="16"/>
        <v>0</v>
      </c>
      <c r="J61" s="95">
        <f t="shared" si="16"/>
        <v>0</v>
      </c>
      <c r="K61" s="95">
        <f t="shared" si="16"/>
        <v>1</v>
      </c>
      <c r="L61" s="95">
        <f t="shared" si="16"/>
        <v>0</v>
      </c>
      <c r="M61" s="95">
        <f t="shared" si="16"/>
        <v>0</v>
      </c>
      <c r="N61" s="174">
        <f t="shared" si="16"/>
        <v>0</v>
      </c>
      <c r="O61" s="95">
        <f>COUNTIF($A$6:$A$156,"eng")</f>
        <v>1</v>
      </c>
      <c r="P61" s="170">
        <f>O61/O63</f>
        <v>7.6923076923076927E-2</v>
      </c>
    </row>
    <row r="62" spans="1:16" s="104" customFormat="1">
      <c r="A62" s="101"/>
      <c r="B62" s="148"/>
      <c r="C62" s="175"/>
      <c r="D62" s="149"/>
      <c r="E62" s="149"/>
      <c r="F62" s="149"/>
      <c r="G62" s="149"/>
      <c r="H62" s="177">
        <f>(SUM(C61:H61))/O63</f>
        <v>0</v>
      </c>
      <c r="I62" s="175"/>
      <c r="J62" s="149"/>
      <c r="K62" s="149"/>
      <c r="L62" s="149"/>
      <c r="M62" s="149"/>
      <c r="N62" s="177">
        <f>(SUM(I61:N61))/O63</f>
        <v>7.6923076923076927E-2</v>
      </c>
      <c r="O62" s="149"/>
      <c r="P62" s="170"/>
    </row>
    <row r="63" spans="1:16" s="104" customFormat="1">
      <c r="A63" s="101"/>
      <c r="B63"/>
      <c r="C63" s="82">
        <f>SUM(C53,C55,C57,C59,C61)</f>
        <v>0</v>
      </c>
      <c r="D63" s="82">
        <f>SUM(D53,D55,D57,D59,D61)</f>
        <v>4</v>
      </c>
      <c r="E63" s="82">
        <f>SUM(E53,E55,E57,E59,E61)</f>
        <v>2</v>
      </c>
      <c r="F63" s="82">
        <f>SUM(F53,F55,F57,F59,F61)</f>
        <v>0</v>
      </c>
      <c r="G63" s="82"/>
      <c r="H63" s="82">
        <f>SUM(H53,H55,H57,H59,H61)</f>
        <v>1</v>
      </c>
      <c r="I63" s="82">
        <f>SUM(I53,I55,I57,I59,I61)</f>
        <v>0</v>
      </c>
      <c r="J63" s="82">
        <f>SUM(J53,J55,J57,J59,J61)</f>
        <v>0</v>
      </c>
      <c r="K63" s="82">
        <f>SUM(K53,K55,K57,K59,K61)</f>
        <v>6</v>
      </c>
      <c r="L63" s="82">
        <f>SUM(L53,L55,L57,L59,L61)</f>
        <v>0</v>
      </c>
      <c r="M63" s="82"/>
      <c r="N63" s="82">
        <f>SUM(N53,N55,N57,N59,N61)</f>
        <v>0</v>
      </c>
      <c r="O63" s="5">
        <f>SUM(O53:O61)</f>
        <v>13</v>
      </c>
      <c r="P63" s="153">
        <f>SUM(P53:P62)</f>
        <v>1</v>
      </c>
    </row>
    <row r="64" spans="1:16">
      <c r="H64">
        <f>SUM(C63:N63)</f>
        <v>13</v>
      </c>
    </row>
  </sheetData>
  <mergeCells count="16">
    <mergeCell ref="C49:H49"/>
    <mergeCell ref="I49:N49"/>
    <mergeCell ref="C51:D51"/>
    <mergeCell ref="E51:F51"/>
    <mergeCell ref="G51:H51"/>
    <mergeCell ref="I51:J51"/>
    <mergeCell ref="K51:L51"/>
    <mergeCell ref="M51:N51"/>
    <mergeCell ref="C2:H2"/>
    <mergeCell ref="I2:N2"/>
    <mergeCell ref="C4:D4"/>
    <mergeCell ref="E4:F4"/>
    <mergeCell ref="G4:H4"/>
    <mergeCell ref="I4:J4"/>
    <mergeCell ref="K4:L4"/>
    <mergeCell ref="M4:N4"/>
  </mergeCells>
  <pageMargins left="0.7" right="0.7" top="0.75" bottom="0.75" header="0.3" footer="0.3"/>
  <legacyDrawing r:id="rId1"/>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rgb="FF00B050"/>
  </sheetPr>
  <dimension ref="A1:Q144"/>
  <sheetViews>
    <sheetView zoomScale="85" zoomScaleNormal="85" zoomScalePageLayoutView="85" workbookViewId="0">
      <pane xSplit="2" ySplit="5" topLeftCell="C105" activePane="bottomRight" state="frozen"/>
      <selection activeCell="B1" sqref="B1"/>
      <selection pane="topRight" activeCell="C1" sqref="C1"/>
      <selection pane="bottomLeft" activeCell="B6" sqref="B6"/>
      <selection pane="bottomRight" activeCell="I122" sqref="I122"/>
    </sheetView>
  </sheetViews>
  <sheetFormatPr baseColWidth="10" defaultColWidth="8.83203125" defaultRowHeight="14" x14ac:dyDescent="0"/>
  <cols>
    <col min="1" max="1" width="4.33203125" style="101" bestFit="1" customWidth="1"/>
    <col min="2" max="2" width="47.5" customWidth="1"/>
    <col min="3" max="3" width="10.33203125" style="82" customWidth="1"/>
    <col min="4" max="4" width="9.1640625" customWidth="1"/>
    <col min="7" max="7" width="6.1640625" customWidth="1"/>
    <col min="9" max="9" width="10.1640625" customWidth="1"/>
    <col min="10" max="10" width="8.83203125" customWidth="1"/>
    <col min="11" max="11" width="7.6640625" customWidth="1"/>
    <col min="13" max="13" width="5.33203125" customWidth="1"/>
    <col min="14" max="14" width="7.6640625" customWidth="1"/>
    <col min="15" max="15" width="29.1640625" style="104" customWidth="1"/>
    <col min="16" max="16" width="29.6640625" style="104" customWidth="1"/>
    <col min="17" max="17" width="27.6640625" style="104" customWidth="1"/>
  </cols>
  <sheetData>
    <row r="1" spans="1:17">
      <c r="B1" s="51" t="s">
        <v>2791</v>
      </c>
      <c r="C1">
        <v>2009</v>
      </c>
    </row>
    <row r="2" spans="1:17" ht="17.5" customHeight="1">
      <c r="B2" s="28"/>
      <c r="C2" s="301" t="s">
        <v>9</v>
      </c>
      <c r="D2" s="302"/>
      <c r="E2" s="302"/>
      <c r="F2" s="302"/>
      <c r="G2" s="302"/>
      <c r="H2" s="303"/>
      <c r="I2" s="301" t="s">
        <v>8</v>
      </c>
      <c r="J2" s="302"/>
      <c r="K2" s="302"/>
      <c r="L2" s="302"/>
      <c r="M2" s="302"/>
      <c r="N2" s="304"/>
      <c r="O2" s="105"/>
      <c r="P2" s="106"/>
      <c r="Q2" s="107"/>
    </row>
    <row r="3" spans="1:17" hidden="1">
      <c r="B3" s="29"/>
      <c r="C3" s="83" t="s">
        <v>13</v>
      </c>
      <c r="D3" s="23"/>
      <c r="E3" s="23"/>
      <c r="F3" s="23"/>
      <c r="G3" s="23"/>
      <c r="H3" s="24" t="s">
        <v>12</v>
      </c>
      <c r="I3" s="22" t="s">
        <v>13</v>
      </c>
      <c r="J3" s="23"/>
      <c r="K3" s="23"/>
      <c r="L3" s="23"/>
      <c r="M3" s="23"/>
      <c r="N3" s="24" t="s">
        <v>12</v>
      </c>
      <c r="O3" s="108"/>
      <c r="P3" s="109"/>
      <c r="Q3" s="110"/>
    </row>
    <row r="4" spans="1:17" s="58" customFormat="1" ht="20.5" customHeight="1">
      <c r="A4" s="101"/>
      <c r="B4" s="67" t="s">
        <v>15</v>
      </c>
      <c r="C4" s="309" t="s">
        <v>2</v>
      </c>
      <c r="D4" s="310"/>
      <c r="E4" s="310" t="s">
        <v>1</v>
      </c>
      <c r="F4" s="310"/>
      <c r="G4" s="310" t="s">
        <v>0</v>
      </c>
      <c r="H4" s="311"/>
      <c r="I4" s="309" t="s">
        <v>2</v>
      </c>
      <c r="J4" s="310"/>
      <c r="K4" s="310" t="s">
        <v>1</v>
      </c>
      <c r="L4" s="310"/>
      <c r="M4" s="310" t="s">
        <v>0</v>
      </c>
      <c r="N4" s="311"/>
      <c r="O4" s="111"/>
      <c r="P4" s="112"/>
      <c r="Q4" s="113"/>
    </row>
    <row r="5" spans="1:17" s="58" customFormat="1" ht="24" customHeight="1">
      <c r="A5" s="101"/>
      <c r="B5" s="66" t="s">
        <v>213</v>
      </c>
      <c r="C5" s="84" t="s">
        <v>7</v>
      </c>
      <c r="D5" s="53" t="s">
        <v>6</v>
      </c>
      <c r="E5" s="53" t="s">
        <v>4</v>
      </c>
      <c r="F5" s="53" t="s">
        <v>5</v>
      </c>
      <c r="G5" s="53"/>
      <c r="H5" s="54" t="s">
        <v>3</v>
      </c>
      <c r="I5" s="52" t="s">
        <v>7</v>
      </c>
      <c r="J5" s="53" t="s">
        <v>6</v>
      </c>
      <c r="K5" s="53" t="s">
        <v>4</v>
      </c>
      <c r="L5" s="53" t="s">
        <v>5</v>
      </c>
      <c r="M5" s="53"/>
      <c r="N5" s="54" t="s">
        <v>3</v>
      </c>
      <c r="O5" s="114" t="s">
        <v>107</v>
      </c>
      <c r="P5" s="115" t="s">
        <v>34</v>
      </c>
      <c r="Q5" s="116" t="s">
        <v>106</v>
      </c>
    </row>
    <row r="6" spans="1:17">
      <c r="B6" s="152" t="s">
        <v>28</v>
      </c>
      <c r="C6" s="130"/>
      <c r="D6" s="132"/>
      <c r="E6" s="133"/>
      <c r="F6" s="132"/>
      <c r="G6" s="133"/>
      <c r="H6" s="134"/>
      <c r="I6" s="131"/>
      <c r="J6" s="132"/>
      <c r="K6" s="133"/>
      <c r="L6" s="132"/>
      <c r="M6" s="133"/>
      <c r="N6" s="134"/>
      <c r="O6" s="117" t="s">
        <v>1733</v>
      </c>
      <c r="P6" s="118"/>
      <c r="Q6" s="119"/>
    </row>
    <row r="7" spans="1:17" ht="28">
      <c r="A7" s="101" t="s">
        <v>977</v>
      </c>
      <c r="B7" s="127" t="s">
        <v>1763</v>
      </c>
      <c r="C7" s="129"/>
      <c r="D7" s="128"/>
      <c r="E7" s="136"/>
      <c r="F7" s="128"/>
      <c r="G7" s="136"/>
      <c r="H7" s="137"/>
      <c r="I7" s="135"/>
      <c r="J7" s="128"/>
      <c r="K7" s="136" t="s">
        <v>25</v>
      </c>
      <c r="L7" s="128"/>
      <c r="M7" s="136"/>
      <c r="N7" s="137"/>
      <c r="O7" s="117" t="s">
        <v>1733</v>
      </c>
      <c r="P7" s="118"/>
      <c r="Q7" s="119"/>
    </row>
    <row r="8" spans="1:17">
      <c r="A8" s="101" t="s">
        <v>977</v>
      </c>
      <c r="B8" s="127" t="s">
        <v>1764</v>
      </c>
      <c r="C8" s="129"/>
      <c r="D8" s="128"/>
      <c r="E8" s="136"/>
      <c r="F8" s="128"/>
      <c r="G8" s="136"/>
      <c r="H8" s="137"/>
      <c r="I8" s="135" t="s">
        <v>25</v>
      </c>
      <c r="J8" s="128"/>
      <c r="K8" s="136"/>
      <c r="L8" s="128"/>
      <c r="M8" s="136"/>
      <c r="N8" s="137"/>
      <c r="O8" s="117" t="s">
        <v>1733</v>
      </c>
      <c r="P8" s="118"/>
      <c r="Q8" s="119"/>
    </row>
    <row r="9" spans="1:17">
      <c r="A9" s="101" t="s">
        <v>977</v>
      </c>
      <c r="B9" s="127" t="s">
        <v>1728</v>
      </c>
      <c r="C9" s="129"/>
      <c r="D9" s="128"/>
      <c r="E9" s="136"/>
      <c r="F9" s="128"/>
      <c r="G9" s="136"/>
      <c r="H9" s="137"/>
      <c r="I9" s="135"/>
      <c r="J9" s="128" t="s">
        <v>25</v>
      </c>
      <c r="K9" s="136"/>
      <c r="L9" s="128"/>
      <c r="M9" s="136"/>
      <c r="N9" s="137"/>
      <c r="O9" s="117" t="s">
        <v>1733</v>
      </c>
      <c r="P9" s="118"/>
      <c r="Q9" s="119"/>
    </row>
    <row r="10" spans="1:17">
      <c r="A10" s="101" t="s">
        <v>977</v>
      </c>
      <c r="B10" s="127" t="s">
        <v>1765</v>
      </c>
      <c r="C10" s="129"/>
      <c r="D10" s="128"/>
      <c r="E10" s="136"/>
      <c r="F10" s="128"/>
      <c r="G10" s="136"/>
      <c r="H10" s="137"/>
      <c r="I10" s="135" t="s">
        <v>25</v>
      </c>
      <c r="J10" s="128"/>
      <c r="K10" s="136"/>
      <c r="L10" s="128"/>
      <c r="M10" s="136"/>
      <c r="N10" s="137"/>
      <c r="O10" s="117" t="s">
        <v>1780</v>
      </c>
      <c r="P10" s="118"/>
      <c r="Q10" s="119"/>
    </row>
    <row r="11" spans="1:17" ht="28">
      <c r="A11" s="101" t="s">
        <v>977</v>
      </c>
      <c r="B11" s="127" t="s">
        <v>1766</v>
      </c>
      <c r="C11" s="129"/>
      <c r="D11" s="128"/>
      <c r="E11" s="136"/>
      <c r="F11" s="128"/>
      <c r="G11" s="136"/>
      <c r="H11" s="137"/>
      <c r="I11" s="135"/>
      <c r="J11" s="128" t="s">
        <v>25</v>
      </c>
      <c r="K11" s="136"/>
      <c r="L11" s="128"/>
      <c r="M11" s="136"/>
      <c r="N11" s="137"/>
      <c r="O11" s="117" t="s">
        <v>1780</v>
      </c>
      <c r="P11" s="118"/>
      <c r="Q11" s="119"/>
    </row>
    <row r="12" spans="1:17" ht="28">
      <c r="A12" s="101" t="s">
        <v>977</v>
      </c>
      <c r="B12" s="127" t="s">
        <v>1767</v>
      </c>
      <c r="C12" s="129"/>
      <c r="D12" s="128"/>
      <c r="E12" s="136"/>
      <c r="F12" s="128"/>
      <c r="G12" s="136"/>
      <c r="H12" s="137"/>
      <c r="I12" s="135"/>
      <c r="J12" s="128" t="s">
        <v>25</v>
      </c>
      <c r="K12" s="136"/>
      <c r="L12" s="128"/>
      <c r="M12" s="136"/>
      <c r="N12" s="137"/>
      <c r="O12" s="117" t="s">
        <v>1780</v>
      </c>
      <c r="P12" s="118"/>
      <c r="Q12" s="119"/>
    </row>
    <row r="13" spans="1:17">
      <c r="A13" s="101" t="s">
        <v>977</v>
      </c>
      <c r="B13" s="127" t="s">
        <v>1768</v>
      </c>
      <c r="C13" s="129"/>
      <c r="D13" s="128"/>
      <c r="E13" s="136"/>
      <c r="F13" s="128"/>
      <c r="G13" s="136"/>
      <c r="H13" s="137"/>
      <c r="I13" s="135" t="s">
        <v>25</v>
      </c>
      <c r="J13" s="128"/>
      <c r="K13" s="136"/>
      <c r="L13" s="128"/>
      <c r="M13" s="136"/>
      <c r="N13" s="137"/>
      <c r="O13" s="117" t="s">
        <v>1780</v>
      </c>
      <c r="P13" s="118"/>
      <c r="Q13" s="119"/>
    </row>
    <row r="14" spans="1:17">
      <c r="A14" s="101" t="s">
        <v>977</v>
      </c>
      <c r="B14" s="127" t="s">
        <v>1729</v>
      </c>
      <c r="C14" s="129"/>
      <c r="D14" s="128"/>
      <c r="E14" s="136"/>
      <c r="F14" s="128"/>
      <c r="G14" s="136"/>
      <c r="H14" s="137"/>
      <c r="I14" s="135" t="s">
        <v>25</v>
      </c>
      <c r="J14" s="128"/>
      <c r="K14" s="136"/>
      <c r="L14" s="128"/>
      <c r="M14" s="136"/>
      <c r="N14" s="137"/>
      <c r="O14" s="117" t="s">
        <v>1780</v>
      </c>
      <c r="P14" s="118"/>
      <c r="Q14" s="119"/>
    </row>
    <row r="15" spans="1:17">
      <c r="A15" s="101" t="s">
        <v>977</v>
      </c>
      <c r="B15" s="127" t="s">
        <v>1769</v>
      </c>
      <c r="C15" s="129"/>
      <c r="D15" s="128"/>
      <c r="E15" s="136"/>
      <c r="F15" s="128"/>
      <c r="G15" s="136"/>
      <c r="H15" s="137"/>
      <c r="I15" s="135"/>
      <c r="J15" s="128" t="s">
        <v>25</v>
      </c>
      <c r="K15" s="136"/>
      <c r="L15" s="128"/>
      <c r="M15" s="136"/>
      <c r="N15" s="137"/>
      <c r="O15" s="117" t="s">
        <v>1780</v>
      </c>
      <c r="P15" s="118"/>
      <c r="Q15" s="119"/>
    </row>
    <row r="16" spans="1:17">
      <c r="A16" s="101" t="s">
        <v>977</v>
      </c>
      <c r="B16" s="127" t="s">
        <v>1730</v>
      </c>
      <c r="C16" s="129"/>
      <c r="D16" s="128"/>
      <c r="E16" s="136"/>
      <c r="F16" s="128"/>
      <c r="G16" s="136"/>
      <c r="H16" s="137"/>
      <c r="I16" s="135"/>
      <c r="J16" s="128" t="s">
        <v>25</v>
      </c>
      <c r="K16" s="136"/>
      <c r="L16" s="128"/>
      <c r="M16" s="136"/>
      <c r="N16" s="137"/>
      <c r="O16" s="117" t="s">
        <v>1780</v>
      </c>
      <c r="P16" s="118"/>
      <c r="Q16" s="119"/>
    </row>
    <row r="17" spans="1:17" ht="28">
      <c r="A17" s="101" t="s">
        <v>977</v>
      </c>
      <c r="B17" s="127" t="s">
        <v>1770</v>
      </c>
      <c r="C17" s="129"/>
      <c r="D17" s="128"/>
      <c r="E17" s="136"/>
      <c r="F17" s="128"/>
      <c r="G17" s="136"/>
      <c r="H17" s="137"/>
      <c r="I17" s="135" t="s">
        <v>25</v>
      </c>
      <c r="J17" s="128"/>
      <c r="K17" s="136"/>
      <c r="L17" s="128"/>
      <c r="M17" s="136"/>
      <c r="N17" s="137"/>
      <c r="O17" s="117" t="s">
        <v>1780</v>
      </c>
      <c r="P17" s="118"/>
      <c r="Q17" s="119"/>
    </row>
    <row r="18" spans="1:17">
      <c r="A18" s="101" t="s">
        <v>977</v>
      </c>
      <c r="B18" s="127" t="s">
        <v>1771</v>
      </c>
      <c r="C18" s="129"/>
      <c r="D18" s="128"/>
      <c r="E18" s="136"/>
      <c r="F18" s="128"/>
      <c r="G18" s="136"/>
      <c r="H18" s="137"/>
      <c r="I18" s="135" t="s">
        <v>25</v>
      </c>
      <c r="J18" s="128"/>
      <c r="K18" s="136"/>
      <c r="L18" s="128"/>
      <c r="M18" s="136"/>
      <c r="N18" s="137"/>
      <c r="O18" s="117" t="s">
        <v>1780</v>
      </c>
      <c r="P18" s="118"/>
      <c r="Q18" s="119"/>
    </row>
    <row r="19" spans="1:17">
      <c r="A19" s="101" t="s">
        <v>977</v>
      </c>
      <c r="B19" s="127" t="s">
        <v>1772</v>
      </c>
      <c r="C19" s="129"/>
      <c r="D19" s="128"/>
      <c r="E19" s="136"/>
      <c r="F19" s="128"/>
      <c r="G19" s="136"/>
      <c r="H19" s="137"/>
      <c r="I19" s="135" t="s">
        <v>25</v>
      </c>
      <c r="J19" s="128"/>
      <c r="K19" s="136"/>
      <c r="L19" s="128"/>
      <c r="M19" s="136"/>
      <c r="N19" s="137"/>
      <c r="O19" s="117" t="s">
        <v>1780</v>
      </c>
      <c r="P19" s="118"/>
      <c r="Q19" s="119"/>
    </row>
    <row r="20" spans="1:17">
      <c r="A20" s="101" t="s">
        <v>977</v>
      </c>
      <c r="B20" s="127" t="s">
        <v>1773</v>
      </c>
      <c r="C20" s="129"/>
      <c r="D20" s="128"/>
      <c r="E20" s="136"/>
      <c r="F20" s="128"/>
      <c r="G20" s="136"/>
      <c r="H20" s="137"/>
      <c r="I20" s="135" t="s">
        <v>25</v>
      </c>
      <c r="J20" s="128"/>
      <c r="K20" s="136"/>
      <c r="L20" s="128"/>
      <c r="M20" s="136"/>
      <c r="N20" s="137"/>
      <c r="O20" s="117" t="s">
        <v>1780</v>
      </c>
      <c r="P20" s="118"/>
      <c r="Q20" s="119"/>
    </row>
    <row r="21" spans="1:17" ht="28">
      <c r="A21" s="101" t="s">
        <v>977</v>
      </c>
      <c r="B21" s="127" t="s">
        <v>1774</v>
      </c>
      <c r="C21" s="129"/>
      <c r="D21" s="128"/>
      <c r="E21" s="136"/>
      <c r="F21" s="128"/>
      <c r="G21" s="136"/>
      <c r="H21" s="137"/>
      <c r="I21" s="135"/>
      <c r="J21" s="128"/>
      <c r="K21" s="136" t="s">
        <v>174</v>
      </c>
      <c r="L21" s="128"/>
      <c r="M21" s="136"/>
      <c r="N21" s="137"/>
      <c r="O21" s="117" t="s">
        <v>1780</v>
      </c>
      <c r="P21" s="118"/>
      <c r="Q21" s="119"/>
    </row>
    <row r="22" spans="1:17">
      <c r="A22" s="101" t="s">
        <v>977</v>
      </c>
      <c r="B22" s="127" t="s">
        <v>1731</v>
      </c>
      <c r="C22" s="129"/>
      <c r="D22" s="128"/>
      <c r="E22" s="136"/>
      <c r="F22" s="128"/>
      <c r="G22" s="136"/>
      <c r="H22" s="137"/>
      <c r="I22" s="135" t="s">
        <v>25</v>
      </c>
      <c r="J22" s="128"/>
      <c r="K22" s="136"/>
      <c r="L22" s="128"/>
      <c r="M22" s="136"/>
      <c r="N22" s="137"/>
      <c r="O22" s="117" t="s">
        <v>1780</v>
      </c>
      <c r="P22" s="118"/>
      <c r="Q22" s="119"/>
    </row>
    <row r="23" spans="1:17">
      <c r="A23" s="101" t="s">
        <v>977</v>
      </c>
      <c r="B23" s="127" t="s">
        <v>1732</v>
      </c>
      <c r="C23" s="129"/>
      <c r="D23" s="128"/>
      <c r="E23" s="136"/>
      <c r="F23" s="128"/>
      <c r="G23" s="136"/>
      <c r="H23" s="137"/>
      <c r="I23" s="135" t="s">
        <v>25</v>
      </c>
      <c r="J23" s="128"/>
      <c r="K23" s="136"/>
      <c r="L23" s="128"/>
      <c r="M23" s="136"/>
      <c r="N23" s="137"/>
      <c r="O23" s="117" t="s">
        <v>1780</v>
      </c>
      <c r="P23" s="118"/>
      <c r="Q23" s="119"/>
    </row>
    <row r="24" spans="1:17">
      <c r="B24" s="151" t="s">
        <v>29</v>
      </c>
      <c r="C24" s="85"/>
      <c r="D24" s="75"/>
      <c r="E24" s="76"/>
      <c r="F24" s="75"/>
      <c r="G24" s="76"/>
      <c r="H24" s="70"/>
      <c r="I24" s="69"/>
      <c r="J24" s="75"/>
      <c r="K24" s="76"/>
      <c r="L24" s="75"/>
      <c r="M24" s="76"/>
      <c r="N24" s="70"/>
      <c r="O24" s="120"/>
      <c r="P24" s="121"/>
      <c r="Q24" s="122"/>
    </row>
    <row r="25" spans="1:17">
      <c r="A25" s="101" t="s">
        <v>978</v>
      </c>
      <c r="B25" s="68" t="s">
        <v>1684</v>
      </c>
      <c r="C25" s="85" t="s">
        <v>25</v>
      </c>
      <c r="D25" s="75"/>
      <c r="E25" s="76"/>
      <c r="F25" s="75"/>
      <c r="G25" s="76"/>
      <c r="H25" s="70"/>
      <c r="I25" s="69"/>
      <c r="J25" s="75"/>
      <c r="K25" s="76"/>
      <c r="L25" s="75"/>
      <c r="M25" s="76"/>
      <c r="N25" s="70"/>
      <c r="O25" s="120" t="s">
        <v>1775</v>
      </c>
      <c r="P25" s="121"/>
      <c r="Q25" s="122"/>
    </row>
    <row r="26" spans="1:17">
      <c r="A26" s="101" t="s">
        <v>978</v>
      </c>
      <c r="B26" s="68" t="s">
        <v>1685</v>
      </c>
      <c r="C26" s="85"/>
      <c r="D26" s="75"/>
      <c r="E26" s="76" t="s">
        <v>25</v>
      </c>
      <c r="F26" s="75"/>
      <c r="G26" s="76"/>
      <c r="H26" s="70"/>
      <c r="I26" s="69"/>
      <c r="J26" s="75"/>
      <c r="K26" s="76"/>
      <c r="L26" s="75"/>
      <c r="M26" s="76"/>
      <c r="N26" s="70"/>
      <c r="O26" s="120" t="s">
        <v>1775</v>
      </c>
      <c r="P26" s="121"/>
      <c r="Q26" s="122"/>
    </row>
    <row r="27" spans="1:17">
      <c r="A27" s="101" t="s">
        <v>978</v>
      </c>
      <c r="B27" s="68" t="s">
        <v>1686</v>
      </c>
      <c r="C27" s="85" t="s">
        <v>25</v>
      </c>
      <c r="D27" s="75"/>
      <c r="E27" s="76"/>
      <c r="F27" s="75"/>
      <c r="G27" s="76"/>
      <c r="H27" s="70"/>
      <c r="I27" s="69"/>
      <c r="J27" s="75"/>
      <c r="K27" s="76"/>
      <c r="L27" s="75"/>
      <c r="M27" s="76"/>
      <c r="N27" s="70"/>
      <c r="O27" s="120" t="s">
        <v>1775</v>
      </c>
      <c r="P27" s="121"/>
      <c r="Q27" s="122"/>
    </row>
    <row r="28" spans="1:17">
      <c r="A28" s="101" t="s">
        <v>978</v>
      </c>
      <c r="B28" s="68" t="s">
        <v>1734</v>
      </c>
      <c r="C28" s="85" t="s">
        <v>25</v>
      </c>
      <c r="D28" s="75"/>
      <c r="E28" s="76"/>
      <c r="F28" s="75"/>
      <c r="G28" s="76"/>
      <c r="H28" s="70"/>
      <c r="I28" s="69"/>
      <c r="J28" s="75"/>
      <c r="K28" s="76"/>
      <c r="L28" s="75"/>
      <c r="M28" s="76"/>
      <c r="N28" s="70"/>
      <c r="O28" s="120" t="s">
        <v>1775</v>
      </c>
      <c r="P28" s="121"/>
      <c r="Q28" s="122"/>
    </row>
    <row r="29" spans="1:17">
      <c r="A29" s="101" t="s">
        <v>978</v>
      </c>
      <c r="B29" s="68" t="s">
        <v>1687</v>
      </c>
      <c r="C29" s="85" t="s">
        <v>25</v>
      </c>
      <c r="D29" s="75"/>
      <c r="E29" s="76"/>
      <c r="F29" s="75"/>
      <c r="G29" s="76"/>
      <c r="H29" s="70"/>
      <c r="I29" s="69"/>
      <c r="J29" s="75"/>
      <c r="K29" s="76"/>
      <c r="L29" s="75"/>
      <c r="M29" s="76"/>
      <c r="N29" s="70"/>
      <c r="O29" s="120" t="s">
        <v>1775</v>
      </c>
      <c r="P29" s="121"/>
      <c r="Q29" s="122"/>
    </row>
    <row r="30" spans="1:17">
      <c r="A30" s="101" t="s">
        <v>978</v>
      </c>
      <c r="B30" s="68" t="s">
        <v>1683</v>
      </c>
      <c r="C30" s="85" t="s">
        <v>25</v>
      </c>
      <c r="D30" s="75"/>
      <c r="E30" s="76"/>
      <c r="F30" s="75"/>
      <c r="G30" s="76"/>
      <c r="H30" s="70"/>
      <c r="I30" s="69"/>
      <c r="J30" s="75"/>
      <c r="K30" s="76"/>
      <c r="L30" s="75"/>
      <c r="M30" s="76"/>
      <c r="N30" s="70"/>
      <c r="O30" s="120" t="s">
        <v>1775</v>
      </c>
      <c r="P30" s="121"/>
      <c r="Q30" s="122"/>
    </row>
    <row r="31" spans="1:17">
      <c r="A31" s="101" t="s">
        <v>978</v>
      </c>
      <c r="B31" s="68" t="s">
        <v>1735</v>
      </c>
      <c r="C31" s="85" t="s">
        <v>25</v>
      </c>
      <c r="D31" s="75"/>
      <c r="E31" s="76"/>
      <c r="F31" s="75"/>
      <c r="G31" s="76"/>
      <c r="H31" s="70"/>
      <c r="I31" s="69"/>
      <c r="J31" s="75"/>
      <c r="K31" s="76"/>
      <c r="L31" s="75"/>
      <c r="M31" s="76"/>
      <c r="N31" s="70"/>
      <c r="O31" s="120" t="s">
        <v>1775</v>
      </c>
      <c r="P31" s="121"/>
      <c r="Q31" s="122"/>
    </row>
    <row r="32" spans="1:17">
      <c r="A32" s="101" t="s">
        <v>978</v>
      </c>
      <c r="B32" s="68" t="s">
        <v>1688</v>
      </c>
      <c r="C32" s="85" t="s">
        <v>25</v>
      </c>
      <c r="D32" s="75"/>
      <c r="E32" s="76"/>
      <c r="F32" s="75"/>
      <c r="G32" s="76"/>
      <c r="H32" s="70"/>
      <c r="I32" s="69"/>
      <c r="J32" s="75"/>
      <c r="K32" s="76"/>
      <c r="L32" s="75"/>
      <c r="M32" s="76"/>
      <c r="N32" s="70"/>
      <c r="O32" s="120" t="s">
        <v>1775</v>
      </c>
      <c r="P32" s="121"/>
      <c r="Q32" s="122"/>
    </row>
    <row r="33" spans="1:17">
      <c r="A33" s="101" t="s">
        <v>978</v>
      </c>
      <c r="B33" s="68" t="s">
        <v>1736</v>
      </c>
      <c r="C33" s="85" t="s">
        <v>25</v>
      </c>
      <c r="D33" s="75"/>
      <c r="E33" s="76"/>
      <c r="F33" s="75"/>
      <c r="G33" s="76"/>
      <c r="H33" s="70"/>
      <c r="I33" s="69"/>
      <c r="J33" s="75"/>
      <c r="K33" s="76"/>
      <c r="L33" s="75"/>
      <c r="M33" s="76"/>
      <c r="N33" s="70"/>
      <c r="O33" s="120" t="s">
        <v>1775</v>
      </c>
      <c r="P33" s="121"/>
      <c r="Q33" s="122"/>
    </row>
    <row r="34" spans="1:17">
      <c r="A34" s="101" t="s">
        <v>978</v>
      </c>
      <c r="B34" s="68" t="s">
        <v>1737</v>
      </c>
      <c r="C34" s="85" t="s">
        <v>25</v>
      </c>
      <c r="D34" s="75"/>
      <c r="E34" s="76"/>
      <c r="F34" s="75"/>
      <c r="G34" s="76"/>
      <c r="H34" s="70"/>
      <c r="I34" s="69"/>
      <c r="J34" s="75"/>
      <c r="K34" s="76"/>
      <c r="L34" s="75"/>
      <c r="M34" s="76"/>
      <c r="N34" s="70"/>
      <c r="O34" s="120" t="s">
        <v>1775</v>
      </c>
      <c r="P34" s="121"/>
      <c r="Q34" s="122"/>
    </row>
    <row r="35" spans="1:17">
      <c r="A35" s="101" t="s">
        <v>978</v>
      </c>
      <c r="B35" s="68" t="s">
        <v>1738</v>
      </c>
      <c r="C35" s="85"/>
      <c r="D35" s="75"/>
      <c r="E35" s="76" t="s">
        <v>25</v>
      </c>
      <c r="F35" s="75"/>
      <c r="G35" s="76"/>
      <c r="H35" s="70"/>
      <c r="I35" s="69"/>
      <c r="J35" s="75"/>
      <c r="K35" s="76"/>
      <c r="L35" s="75"/>
      <c r="M35" s="76"/>
      <c r="N35" s="70"/>
      <c r="O35" s="120" t="s">
        <v>1775</v>
      </c>
      <c r="P35" s="121"/>
      <c r="Q35" s="122"/>
    </row>
    <row r="36" spans="1:17">
      <c r="A36" s="101" t="s">
        <v>978</v>
      </c>
      <c r="B36" s="68" t="s">
        <v>1739</v>
      </c>
      <c r="C36" s="85" t="s">
        <v>25</v>
      </c>
      <c r="D36" s="75"/>
      <c r="E36" s="76"/>
      <c r="F36" s="75"/>
      <c r="G36" s="76"/>
      <c r="H36" s="70"/>
      <c r="I36" s="69"/>
      <c r="J36" s="75"/>
      <c r="K36" s="76"/>
      <c r="L36" s="75"/>
      <c r="M36" s="76"/>
      <c r="N36" s="70"/>
      <c r="O36" s="120" t="s">
        <v>1775</v>
      </c>
      <c r="P36" s="121"/>
      <c r="Q36" s="122"/>
    </row>
    <row r="37" spans="1:17">
      <c r="A37" s="101" t="s">
        <v>978</v>
      </c>
      <c r="B37" s="68" t="s">
        <v>1740</v>
      </c>
      <c r="C37" s="85" t="s">
        <v>25</v>
      </c>
      <c r="D37" s="75"/>
      <c r="E37" s="76"/>
      <c r="F37" s="75"/>
      <c r="G37" s="76"/>
      <c r="H37" s="70"/>
      <c r="I37" s="69"/>
      <c r="J37" s="75"/>
      <c r="K37" s="76"/>
      <c r="L37" s="75"/>
      <c r="M37" s="76"/>
      <c r="N37" s="70"/>
      <c r="O37" s="120" t="s">
        <v>1775</v>
      </c>
      <c r="P37" s="121"/>
      <c r="Q37" s="122"/>
    </row>
    <row r="38" spans="1:17">
      <c r="A38" s="101" t="s">
        <v>978</v>
      </c>
      <c r="B38" s="68" t="s">
        <v>1689</v>
      </c>
      <c r="C38" s="85" t="s">
        <v>25</v>
      </c>
      <c r="D38" s="75"/>
      <c r="E38" s="76"/>
      <c r="F38" s="75"/>
      <c r="G38" s="76"/>
      <c r="H38" s="70"/>
      <c r="I38" s="69"/>
      <c r="J38" s="75"/>
      <c r="K38" s="76"/>
      <c r="L38" s="75"/>
      <c r="M38" s="76"/>
      <c r="N38" s="70"/>
      <c r="O38" s="120" t="s">
        <v>1775</v>
      </c>
      <c r="P38" s="121"/>
      <c r="Q38" s="122"/>
    </row>
    <row r="39" spans="1:17">
      <c r="A39" s="101" t="s">
        <v>978</v>
      </c>
      <c r="B39" s="68" t="s">
        <v>1741</v>
      </c>
      <c r="C39" s="85" t="s">
        <v>25</v>
      </c>
      <c r="D39" s="75"/>
      <c r="E39" s="76"/>
      <c r="F39" s="75"/>
      <c r="G39" s="76"/>
      <c r="H39" s="70"/>
      <c r="I39" s="69"/>
      <c r="J39" s="75"/>
      <c r="K39" s="76"/>
      <c r="L39" s="75"/>
      <c r="M39" s="76"/>
      <c r="N39" s="70"/>
      <c r="O39" s="120" t="s">
        <v>1775</v>
      </c>
      <c r="P39" s="121"/>
      <c r="Q39" s="122"/>
    </row>
    <row r="40" spans="1:17">
      <c r="A40" s="101" t="s">
        <v>978</v>
      </c>
      <c r="B40" s="68" t="s">
        <v>1690</v>
      </c>
      <c r="C40" s="85"/>
      <c r="D40" s="75"/>
      <c r="E40" s="76" t="s">
        <v>25</v>
      </c>
      <c r="F40" s="75"/>
      <c r="G40" s="76"/>
      <c r="H40" s="70"/>
      <c r="I40" s="69"/>
      <c r="J40" s="75"/>
      <c r="K40" s="76"/>
      <c r="L40" s="75"/>
      <c r="M40" s="76"/>
      <c r="N40" s="70"/>
      <c r="O40" s="120" t="s">
        <v>1775</v>
      </c>
      <c r="P40" s="121"/>
      <c r="Q40" s="122"/>
    </row>
    <row r="41" spans="1:17">
      <c r="A41" s="101" t="s">
        <v>978</v>
      </c>
      <c r="B41" s="68" t="s">
        <v>1691</v>
      </c>
      <c r="C41" s="85" t="s">
        <v>25</v>
      </c>
      <c r="D41" s="75"/>
      <c r="E41" s="76"/>
      <c r="F41" s="75"/>
      <c r="G41" s="76"/>
      <c r="H41" s="70"/>
      <c r="I41" s="69"/>
      <c r="J41" s="75"/>
      <c r="K41" s="76"/>
      <c r="L41" s="75"/>
      <c r="M41" s="76"/>
      <c r="N41" s="70"/>
      <c r="O41" s="120" t="s">
        <v>1775</v>
      </c>
      <c r="P41" s="121"/>
      <c r="Q41" s="122"/>
    </row>
    <row r="42" spans="1:17" ht="24">
      <c r="A42" s="101" t="s">
        <v>978</v>
      </c>
      <c r="B42" s="68" t="s">
        <v>1760</v>
      </c>
      <c r="C42" s="85"/>
      <c r="D42" s="75" t="s">
        <v>25</v>
      </c>
      <c r="E42" s="76"/>
      <c r="F42" s="75"/>
      <c r="G42" s="76"/>
      <c r="H42" s="70"/>
      <c r="I42" s="69"/>
      <c r="J42" s="75"/>
      <c r="K42" s="76"/>
      <c r="L42" s="75"/>
      <c r="M42" s="76"/>
      <c r="N42" s="70"/>
      <c r="O42" s="120" t="s">
        <v>1779</v>
      </c>
      <c r="P42" s="121"/>
      <c r="Q42" s="122"/>
    </row>
    <row r="43" spans="1:17">
      <c r="A43" s="101" t="s">
        <v>978</v>
      </c>
      <c r="B43" s="68" t="s">
        <v>1761</v>
      </c>
      <c r="C43" s="85"/>
      <c r="D43" s="75"/>
      <c r="E43" s="76" t="s">
        <v>25</v>
      </c>
      <c r="F43" s="75"/>
      <c r="G43" s="76"/>
      <c r="H43" s="70"/>
      <c r="I43" s="69"/>
      <c r="J43" s="75"/>
      <c r="K43" s="76"/>
      <c r="L43" s="75"/>
      <c r="M43" s="76"/>
      <c r="N43" s="70"/>
      <c r="O43" s="120" t="s">
        <v>1779</v>
      </c>
      <c r="P43" s="121"/>
      <c r="Q43" s="122"/>
    </row>
    <row r="44" spans="1:17">
      <c r="B44" s="151" t="s">
        <v>30</v>
      </c>
      <c r="C44" s="85"/>
      <c r="D44" s="75"/>
      <c r="E44" s="76"/>
      <c r="F44" s="75"/>
      <c r="G44" s="76"/>
      <c r="H44" s="70"/>
      <c r="I44" s="69"/>
      <c r="J44" s="75"/>
      <c r="K44" s="76"/>
      <c r="L44" s="75"/>
      <c r="M44" s="76"/>
      <c r="N44" s="70"/>
      <c r="O44" s="120"/>
      <c r="P44" s="121"/>
      <c r="Q44" s="122"/>
    </row>
    <row r="45" spans="1:17">
      <c r="A45" s="101" t="s">
        <v>979</v>
      </c>
      <c r="B45" s="68" t="s">
        <v>1692</v>
      </c>
      <c r="C45" s="85"/>
      <c r="D45" s="75"/>
      <c r="E45" s="76"/>
      <c r="F45" s="75"/>
      <c r="G45" s="76"/>
      <c r="H45" s="70"/>
      <c r="I45" s="69" t="s">
        <v>25</v>
      </c>
      <c r="J45" s="75"/>
      <c r="K45" s="76"/>
      <c r="L45" s="75"/>
      <c r="M45" s="76"/>
      <c r="N45" s="70"/>
      <c r="O45" s="120" t="s">
        <v>1776</v>
      </c>
      <c r="P45" s="121"/>
      <c r="Q45" s="122"/>
    </row>
    <row r="46" spans="1:17">
      <c r="A46" s="101" t="s">
        <v>979</v>
      </c>
      <c r="B46" s="68" t="s">
        <v>1742</v>
      </c>
      <c r="C46" s="85"/>
      <c r="D46" s="75"/>
      <c r="E46" s="76"/>
      <c r="F46" s="75"/>
      <c r="G46" s="76"/>
      <c r="H46" s="70"/>
      <c r="I46" s="69"/>
      <c r="J46" s="75"/>
      <c r="K46" s="76" t="s">
        <v>25</v>
      </c>
      <c r="L46" s="75"/>
      <c r="M46" s="76"/>
      <c r="N46" s="70"/>
      <c r="O46" s="120" t="s">
        <v>1776</v>
      </c>
      <c r="P46" s="121"/>
      <c r="Q46" s="122"/>
    </row>
    <row r="47" spans="1:17">
      <c r="A47" s="101" t="s">
        <v>979</v>
      </c>
      <c r="B47" s="68" t="s">
        <v>1743</v>
      </c>
      <c r="C47" s="85"/>
      <c r="D47" s="75"/>
      <c r="E47" s="76"/>
      <c r="F47" s="75"/>
      <c r="G47" s="76"/>
      <c r="H47" s="70"/>
      <c r="I47" s="69"/>
      <c r="J47" s="75"/>
      <c r="K47" s="76" t="s">
        <v>25</v>
      </c>
      <c r="L47" s="75"/>
      <c r="M47" s="76"/>
      <c r="N47" s="70"/>
      <c r="O47" s="120" t="s">
        <v>1776</v>
      </c>
      <c r="P47" s="121"/>
      <c r="Q47" s="122"/>
    </row>
    <row r="48" spans="1:17">
      <c r="A48" s="101" t="s">
        <v>979</v>
      </c>
      <c r="B48" s="68" t="s">
        <v>1693</v>
      </c>
      <c r="C48" s="85"/>
      <c r="D48" s="75"/>
      <c r="E48" s="76"/>
      <c r="F48" s="75"/>
      <c r="G48" s="76"/>
      <c r="H48" s="70"/>
      <c r="I48" s="69" t="s">
        <v>25</v>
      </c>
      <c r="J48" s="75"/>
      <c r="K48" s="76"/>
      <c r="L48" s="75"/>
      <c r="M48" s="76"/>
      <c r="N48" s="70"/>
      <c r="O48" s="120" t="s">
        <v>1776</v>
      </c>
      <c r="P48" s="121"/>
      <c r="Q48" s="122"/>
    </row>
    <row r="49" spans="1:17">
      <c r="A49" s="101" t="s">
        <v>979</v>
      </c>
      <c r="B49" s="68" t="s">
        <v>1694</v>
      </c>
      <c r="C49" s="85"/>
      <c r="D49" s="75"/>
      <c r="E49" s="76"/>
      <c r="F49" s="75"/>
      <c r="G49" s="76"/>
      <c r="H49" s="70"/>
      <c r="I49" s="69"/>
      <c r="J49" s="75"/>
      <c r="K49" s="76" t="s">
        <v>25</v>
      </c>
      <c r="L49" s="75"/>
      <c r="M49" s="76"/>
      <c r="N49" s="70"/>
      <c r="O49" s="120" t="s">
        <v>1776</v>
      </c>
      <c r="P49" s="121"/>
      <c r="Q49" s="122"/>
    </row>
    <row r="50" spans="1:17">
      <c r="A50" s="101" t="s">
        <v>979</v>
      </c>
      <c r="B50" s="68" t="s">
        <v>1695</v>
      </c>
      <c r="C50" s="85"/>
      <c r="D50" s="75"/>
      <c r="E50" s="76"/>
      <c r="F50" s="75"/>
      <c r="G50" s="76"/>
      <c r="H50" s="70"/>
      <c r="I50" s="69"/>
      <c r="J50" s="75"/>
      <c r="K50" s="76" t="s">
        <v>25</v>
      </c>
      <c r="L50" s="75"/>
      <c r="M50" s="76"/>
      <c r="N50" s="70"/>
      <c r="O50" s="120" t="s">
        <v>1776</v>
      </c>
      <c r="P50" s="121"/>
      <c r="Q50" s="122"/>
    </row>
    <row r="51" spans="1:17">
      <c r="A51" s="101" t="s">
        <v>979</v>
      </c>
      <c r="B51" s="68" t="s">
        <v>1696</v>
      </c>
      <c r="C51" s="85"/>
      <c r="D51" s="75"/>
      <c r="E51" s="76"/>
      <c r="F51" s="75"/>
      <c r="G51" s="76"/>
      <c r="H51" s="70"/>
      <c r="I51" s="69"/>
      <c r="J51" s="75"/>
      <c r="K51" s="76" t="s">
        <v>25</v>
      </c>
      <c r="L51" s="75"/>
      <c r="M51" s="76"/>
      <c r="N51" s="70"/>
      <c r="O51" s="120" t="s">
        <v>1776</v>
      </c>
      <c r="P51" s="121"/>
      <c r="Q51" s="122"/>
    </row>
    <row r="52" spans="1:17">
      <c r="A52" s="101" t="s">
        <v>979</v>
      </c>
      <c r="B52" s="68" t="s">
        <v>1697</v>
      </c>
      <c r="C52" s="85"/>
      <c r="D52" s="75"/>
      <c r="E52" s="76"/>
      <c r="F52" s="75"/>
      <c r="G52" s="76"/>
      <c r="H52" s="70"/>
      <c r="I52" s="69"/>
      <c r="J52" s="75"/>
      <c r="K52" s="76" t="s">
        <v>25</v>
      </c>
      <c r="L52" s="75"/>
      <c r="M52" s="76"/>
      <c r="N52" s="70"/>
      <c r="O52" s="120" t="s">
        <v>1776</v>
      </c>
      <c r="P52" s="121"/>
      <c r="Q52" s="122"/>
    </row>
    <row r="53" spans="1:17">
      <c r="A53" s="101" t="s">
        <v>979</v>
      </c>
      <c r="B53" s="68" t="s">
        <v>1744</v>
      </c>
      <c r="C53" s="85"/>
      <c r="D53" s="75"/>
      <c r="E53" s="76"/>
      <c r="F53" s="75"/>
      <c r="G53" s="76"/>
      <c r="H53" s="70"/>
      <c r="I53" s="69"/>
      <c r="J53" s="75"/>
      <c r="K53" s="76" t="s">
        <v>25</v>
      </c>
      <c r="L53" s="75"/>
      <c r="M53" s="76"/>
      <c r="N53" s="70"/>
      <c r="O53" s="120" t="s">
        <v>1776</v>
      </c>
      <c r="P53" s="121"/>
      <c r="Q53" s="122"/>
    </row>
    <row r="54" spans="1:17">
      <c r="A54" s="101" t="s">
        <v>979</v>
      </c>
      <c r="B54" s="68" t="s">
        <v>1746</v>
      </c>
      <c r="C54" s="85"/>
      <c r="D54" s="75"/>
      <c r="E54" s="76"/>
      <c r="F54" s="75"/>
      <c r="G54" s="76"/>
      <c r="H54" s="70"/>
      <c r="I54" s="69" t="s">
        <v>25</v>
      </c>
      <c r="J54" s="75"/>
      <c r="K54" s="76"/>
      <c r="L54" s="75"/>
      <c r="M54" s="76"/>
      <c r="N54" s="70"/>
      <c r="O54" s="120" t="s">
        <v>1776</v>
      </c>
      <c r="P54" s="121"/>
      <c r="Q54" s="122"/>
    </row>
    <row r="55" spans="1:17">
      <c r="A55" s="101" t="s">
        <v>979</v>
      </c>
      <c r="B55" s="68" t="s">
        <v>1707</v>
      </c>
      <c r="C55" s="85"/>
      <c r="D55" s="75"/>
      <c r="E55" s="76"/>
      <c r="F55" s="75"/>
      <c r="G55" s="76"/>
      <c r="H55" s="70"/>
      <c r="I55" s="69" t="s">
        <v>25</v>
      </c>
      <c r="J55" s="75"/>
      <c r="K55" s="76"/>
      <c r="L55" s="75"/>
      <c r="M55" s="76"/>
      <c r="N55" s="70"/>
      <c r="O55" s="120" t="s">
        <v>1778</v>
      </c>
      <c r="P55" s="121"/>
      <c r="Q55" s="122"/>
    </row>
    <row r="56" spans="1:17">
      <c r="A56" s="101" t="s">
        <v>979</v>
      </c>
      <c r="B56" s="68" t="s">
        <v>1708</v>
      </c>
      <c r="C56" s="85"/>
      <c r="D56" s="75"/>
      <c r="E56" s="76"/>
      <c r="F56" s="75"/>
      <c r="G56" s="76"/>
      <c r="H56" s="70"/>
      <c r="I56" s="69" t="s">
        <v>25</v>
      </c>
      <c r="J56" s="75"/>
      <c r="K56" s="76"/>
      <c r="L56" s="75"/>
      <c r="M56" s="76"/>
      <c r="N56" s="70"/>
      <c r="O56" s="120" t="s">
        <v>1778</v>
      </c>
      <c r="P56" s="121"/>
      <c r="Q56" s="122"/>
    </row>
    <row r="57" spans="1:17">
      <c r="A57" s="101" t="s">
        <v>979</v>
      </c>
      <c r="B57" s="68" t="s">
        <v>1709</v>
      </c>
      <c r="C57" s="85"/>
      <c r="D57" s="75"/>
      <c r="E57" s="76"/>
      <c r="F57" s="75"/>
      <c r="G57" s="76"/>
      <c r="H57" s="70"/>
      <c r="I57" s="69" t="s">
        <v>25</v>
      </c>
      <c r="J57" s="75"/>
      <c r="K57" s="76"/>
      <c r="L57" s="75"/>
      <c r="M57" s="76"/>
      <c r="N57" s="70"/>
      <c r="O57" s="120" t="s">
        <v>1778</v>
      </c>
      <c r="P57" s="121"/>
      <c r="Q57" s="122"/>
    </row>
    <row r="58" spans="1:17">
      <c r="A58" s="101" t="s">
        <v>979</v>
      </c>
      <c r="B58" s="68" t="s">
        <v>1710</v>
      </c>
      <c r="C58" s="85"/>
      <c r="D58" s="75"/>
      <c r="E58" s="76"/>
      <c r="F58" s="75"/>
      <c r="G58" s="76"/>
      <c r="H58" s="70"/>
      <c r="I58" s="69" t="s">
        <v>25</v>
      </c>
      <c r="J58" s="75"/>
      <c r="K58" s="76"/>
      <c r="L58" s="75"/>
      <c r="M58" s="76"/>
      <c r="N58" s="70"/>
      <c r="O58" s="120" t="s">
        <v>1778</v>
      </c>
      <c r="P58" s="121"/>
      <c r="Q58" s="122"/>
    </row>
    <row r="59" spans="1:17">
      <c r="A59" s="101" t="s">
        <v>979</v>
      </c>
      <c r="B59" s="68" t="s">
        <v>1748</v>
      </c>
      <c r="C59" s="85"/>
      <c r="D59" s="75"/>
      <c r="E59" s="76"/>
      <c r="F59" s="75"/>
      <c r="G59" s="76"/>
      <c r="H59" s="70"/>
      <c r="I59" s="69" t="s">
        <v>25</v>
      </c>
      <c r="J59" s="75"/>
      <c r="K59" s="76"/>
      <c r="L59" s="75"/>
      <c r="M59" s="76"/>
      <c r="N59" s="70"/>
      <c r="O59" s="120" t="s">
        <v>1778</v>
      </c>
      <c r="P59" s="121"/>
      <c r="Q59" s="122"/>
    </row>
    <row r="60" spans="1:17">
      <c r="A60" s="101" t="s">
        <v>979</v>
      </c>
      <c r="B60" s="68" t="s">
        <v>1711</v>
      </c>
      <c r="C60" s="85"/>
      <c r="D60" s="75"/>
      <c r="E60" s="76"/>
      <c r="F60" s="75"/>
      <c r="G60" s="76"/>
      <c r="H60" s="70"/>
      <c r="I60" s="69"/>
      <c r="J60" s="75"/>
      <c r="K60" s="76" t="s">
        <v>25</v>
      </c>
      <c r="L60" s="75"/>
      <c r="M60" s="76"/>
      <c r="N60" s="70"/>
      <c r="O60" s="120" t="s">
        <v>1778</v>
      </c>
      <c r="P60" s="121"/>
      <c r="Q60" s="122"/>
    </row>
    <row r="61" spans="1:17">
      <c r="A61" s="101" t="s">
        <v>979</v>
      </c>
      <c r="B61" s="68" t="s">
        <v>1713</v>
      </c>
      <c r="C61" s="85"/>
      <c r="D61" s="75"/>
      <c r="E61" s="76"/>
      <c r="F61" s="75"/>
      <c r="G61" s="76"/>
      <c r="H61" s="70"/>
      <c r="I61" s="69" t="s">
        <v>25</v>
      </c>
      <c r="J61" s="75"/>
      <c r="K61" s="76"/>
      <c r="L61" s="75"/>
      <c r="M61" s="76"/>
      <c r="N61" s="70"/>
      <c r="O61" s="120" t="s">
        <v>1778</v>
      </c>
      <c r="P61" s="121"/>
      <c r="Q61" s="122"/>
    </row>
    <row r="62" spans="1:17">
      <c r="A62" s="101" t="s">
        <v>979</v>
      </c>
      <c r="B62" s="68" t="s">
        <v>1714</v>
      </c>
      <c r="C62" s="85"/>
      <c r="D62" s="75"/>
      <c r="E62" s="76"/>
      <c r="F62" s="75"/>
      <c r="G62" s="76"/>
      <c r="H62" s="70"/>
      <c r="I62" s="69" t="s">
        <v>25</v>
      </c>
      <c r="J62" s="75"/>
      <c r="K62" s="76"/>
      <c r="L62" s="75"/>
      <c r="M62" s="76"/>
      <c r="N62" s="70"/>
      <c r="O62" s="120" t="s">
        <v>1778</v>
      </c>
      <c r="P62" s="121"/>
      <c r="Q62" s="122"/>
    </row>
    <row r="63" spans="1:17">
      <c r="A63" s="101" t="s">
        <v>979</v>
      </c>
      <c r="B63" s="68" t="s">
        <v>1715</v>
      </c>
      <c r="C63" s="85"/>
      <c r="D63" s="75"/>
      <c r="E63" s="76"/>
      <c r="F63" s="75"/>
      <c r="G63" s="76"/>
      <c r="H63" s="70"/>
      <c r="I63" s="69" t="s">
        <v>25</v>
      </c>
      <c r="J63" s="75"/>
      <c r="K63" s="76"/>
      <c r="L63" s="75"/>
      <c r="M63" s="76"/>
      <c r="N63" s="70"/>
      <c r="O63" s="120" t="s">
        <v>1778</v>
      </c>
      <c r="P63" s="121"/>
      <c r="Q63" s="122"/>
    </row>
    <row r="64" spans="1:17">
      <c r="A64" s="101" t="s">
        <v>979</v>
      </c>
      <c r="B64" s="68" t="s">
        <v>1749</v>
      </c>
      <c r="C64" s="85"/>
      <c r="D64" s="75"/>
      <c r="E64" s="76"/>
      <c r="F64" s="75"/>
      <c r="G64" s="76"/>
      <c r="H64" s="70"/>
      <c r="I64" s="69" t="s">
        <v>25</v>
      </c>
      <c r="J64" s="75"/>
      <c r="K64" s="76"/>
      <c r="L64" s="75"/>
      <c r="M64" s="76"/>
      <c r="N64" s="70"/>
      <c r="O64" s="120" t="s">
        <v>1778</v>
      </c>
      <c r="P64" s="121"/>
      <c r="Q64" s="122"/>
    </row>
    <row r="65" spans="1:17">
      <c r="A65" s="101" t="s">
        <v>979</v>
      </c>
      <c r="B65" s="68" t="s">
        <v>1750</v>
      </c>
      <c r="C65" s="85"/>
      <c r="D65" s="75"/>
      <c r="E65" s="76"/>
      <c r="F65" s="75"/>
      <c r="G65" s="76"/>
      <c r="H65" s="70"/>
      <c r="I65" s="69" t="s">
        <v>25</v>
      </c>
      <c r="J65" s="75"/>
      <c r="K65" s="76"/>
      <c r="L65" s="75"/>
      <c r="M65" s="76"/>
      <c r="N65" s="70"/>
      <c r="O65" s="120" t="s">
        <v>1778</v>
      </c>
      <c r="P65" s="121"/>
      <c r="Q65" s="122"/>
    </row>
    <row r="66" spans="1:17">
      <c r="A66" s="101" t="s">
        <v>979</v>
      </c>
      <c r="B66" s="68" t="s">
        <v>1751</v>
      </c>
      <c r="C66" s="85"/>
      <c r="D66" s="75"/>
      <c r="E66" s="76"/>
      <c r="F66" s="75"/>
      <c r="G66" s="76"/>
      <c r="H66" s="70"/>
      <c r="I66" s="69" t="s">
        <v>25</v>
      </c>
      <c r="J66" s="75"/>
      <c r="K66" s="76"/>
      <c r="L66" s="75"/>
      <c r="M66" s="76"/>
      <c r="N66" s="70"/>
      <c r="O66" s="120" t="s">
        <v>1778</v>
      </c>
      <c r="P66" s="121"/>
      <c r="Q66" s="122"/>
    </row>
    <row r="67" spans="1:17">
      <c r="A67" s="101" t="s">
        <v>979</v>
      </c>
      <c r="B67" s="68" t="s">
        <v>1752</v>
      </c>
      <c r="C67" s="85"/>
      <c r="D67" s="75"/>
      <c r="E67" s="76"/>
      <c r="F67" s="75"/>
      <c r="G67" s="76"/>
      <c r="H67" s="70"/>
      <c r="I67" s="69" t="s">
        <v>25</v>
      </c>
      <c r="J67" s="75"/>
      <c r="K67" s="76"/>
      <c r="L67" s="75"/>
      <c r="M67" s="76"/>
      <c r="N67" s="70"/>
      <c r="O67" s="120" t="s">
        <v>1778</v>
      </c>
      <c r="P67" s="121"/>
      <c r="Q67" s="122"/>
    </row>
    <row r="68" spans="1:17">
      <c r="A68" s="101" t="s">
        <v>979</v>
      </c>
      <c r="B68" s="68" t="s">
        <v>1753</v>
      </c>
      <c r="C68" s="85"/>
      <c r="D68" s="75"/>
      <c r="E68" s="76"/>
      <c r="F68" s="75"/>
      <c r="G68" s="76"/>
      <c r="H68" s="70"/>
      <c r="I68" s="69" t="s">
        <v>25</v>
      </c>
      <c r="J68" s="75"/>
      <c r="K68" s="76"/>
      <c r="L68" s="75"/>
      <c r="M68" s="76"/>
      <c r="N68" s="70"/>
      <c r="O68" s="120" t="s">
        <v>1778</v>
      </c>
      <c r="P68" s="121"/>
      <c r="Q68" s="122"/>
    </row>
    <row r="69" spans="1:17">
      <c r="A69" s="101" t="s">
        <v>979</v>
      </c>
      <c r="B69" s="68" t="s">
        <v>1717</v>
      </c>
      <c r="C69" s="85"/>
      <c r="D69" s="75"/>
      <c r="E69" s="76"/>
      <c r="F69" s="75"/>
      <c r="G69" s="76"/>
      <c r="H69" s="70"/>
      <c r="I69" s="69" t="s">
        <v>25</v>
      </c>
      <c r="J69" s="75"/>
      <c r="K69" s="76"/>
      <c r="L69" s="75"/>
      <c r="M69" s="76"/>
      <c r="N69" s="70"/>
      <c r="O69" s="120" t="s">
        <v>1778</v>
      </c>
      <c r="P69" s="121"/>
      <c r="Q69" s="122"/>
    </row>
    <row r="70" spans="1:17">
      <c r="A70" s="101" t="s">
        <v>979</v>
      </c>
      <c r="B70" s="68" t="s">
        <v>1718</v>
      </c>
      <c r="C70" s="85"/>
      <c r="D70" s="75"/>
      <c r="E70" s="76"/>
      <c r="F70" s="75"/>
      <c r="G70" s="76"/>
      <c r="H70" s="70"/>
      <c r="I70" s="69" t="s">
        <v>25</v>
      </c>
      <c r="J70" s="75"/>
      <c r="K70" s="76"/>
      <c r="L70" s="75"/>
      <c r="M70" s="76"/>
      <c r="N70" s="70"/>
      <c r="O70" s="120" t="s">
        <v>1778</v>
      </c>
      <c r="P70" s="121"/>
      <c r="Q70" s="122"/>
    </row>
    <row r="71" spans="1:17">
      <c r="A71" s="101" t="s">
        <v>979</v>
      </c>
      <c r="B71" s="68" t="s">
        <v>1719</v>
      </c>
      <c r="C71" s="85"/>
      <c r="D71" s="75"/>
      <c r="E71" s="76"/>
      <c r="F71" s="75"/>
      <c r="G71" s="76"/>
      <c r="H71" s="70"/>
      <c r="I71" s="69" t="s">
        <v>25</v>
      </c>
      <c r="J71" s="75"/>
      <c r="K71" s="76"/>
      <c r="L71" s="75"/>
      <c r="M71" s="76"/>
      <c r="N71" s="70"/>
      <c r="O71" s="120" t="s">
        <v>1778</v>
      </c>
      <c r="P71" s="121"/>
      <c r="Q71" s="122"/>
    </row>
    <row r="72" spans="1:17">
      <c r="A72" s="101" t="s">
        <v>979</v>
      </c>
      <c r="B72" s="68" t="s">
        <v>1720</v>
      </c>
      <c r="C72" s="85"/>
      <c r="D72" s="75"/>
      <c r="E72" s="76"/>
      <c r="F72" s="75"/>
      <c r="G72" s="76"/>
      <c r="H72" s="70"/>
      <c r="I72" s="69"/>
      <c r="J72" s="75"/>
      <c r="K72" s="76" t="s">
        <v>25</v>
      </c>
      <c r="L72" s="75"/>
      <c r="M72" s="76"/>
      <c r="N72" s="70"/>
      <c r="O72" s="120" t="s">
        <v>1778</v>
      </c>
      <c r="P72" s="121"/>
      <c r="Q72" s="122"/>
    </row>
    <row r="73" spans="1:17">
      <c r="A73" s="101" t="s">
        <v>979</v>
      </c>
      <c r="B73" s="68" t="s">
        <v>1721</v>
      </c>
      <c r="C73" s="85"/>
      <c r="D73" s="75"/>
      <c r="E73" s="76"/>
      <c r="F73" s="75"/>
      <c r="G73" s="76"/>
      <c r="H73" s="70"/>
      <c r="I73" s="69" t="s">
        <v>25</v>
      </c>
      <c r="J73" s="75"/>
      <c r="K73" s="76"/>
      <c r="L73" s="75"/>
      <c r="M73" s="76"/>
      <c r="N73" s="70"/>
      <c r="O73" s="120" t="s">
        <v>1778</v>
      </c>
      <c r="P73" s="121"/>
      <c r="Q73" s="122"/>
    </row>
    <row r="74" spans="1:17">
      <c r="A74" s="101" t="s">
        <v>979</v>
      </c>
      <c r="B74" s="68" t="s">
        <v>1756</v>
      </c>
      <c r="C74" s="85"/>
      <c r="D74" s="75"/>
      <c r="E74" s="76"/>
      <c r="F74" s="75"/>
      <c r="G74" s="76"/>
      <c r="H74" s="70"/>
      <c r="I74" s="69" t="s">
        <v>25</v>
      </c>
      <c r="J74" s="75"/>
      <c r="K74" s="76"/>
      <c r="L74" s="75"/>
      <c r="M74" s="76"/>
      <c r="N74" s="70"/>
      <c r="O74" s="120" t="s">
        <v>1778</v>
      </c>
      <c r="P74" s="121"/>
      <c r="Q74" s="122"/>
    </row>
    <row r="75" spans="1:17">
      <c r="A75" s="101" t="s">
        <v>979</v>
      </c>
      <c r="B75" s="68" t="s">
        <v>1722</v>
      </c>
      <c r="C75" s="85"/>
      <c r="D75" s="75"/>
      <c r="E75" s="76"/>
      <c r="F75" s="75"/>
      <c r="G75" s="76"/>
      <c r="H75" s="70"/>
      <c r="I75" s="69"/>
      <c r="J75" s="75"/>
      <c r="K75" s="76" t="s">
        <v>25</v>
      </c>
      <c r="L75" s="75"/>
      <c r="M75" s="76"/>
      <c r="N75" s="70"/>
      <c r="O75" s="120" t="s">
        <v>1778</v>
      </c>
      <c r="P75" s="121"/>
      <c r="Q75" s="122"/>
    </row>
    <row r="76" spans="1:17">
      <c r="A76" s="101" t="s">
        <v>979</v>
      </c>
      <c r="B76" s="68" t="s">
        <v>1723</v>
      </c>
      <c r="C76" s="85"/>
      <c r="D76" s="75"/>
      <c r="E76" s="76"/>
      <c r="F76" s="75"/>
      <c r="G76" s="76"/>
      <c r="H76" s="70"/>
      <c r="I76" s="69" t="s">
        <v>25</v>
      </c>
      <c r="J76" s="75"/>
      <c r="K76" s="76"/>
      <c r="L76" s="75"/>
      <c r="M76" s="76"/>
      <c r="N76" s="70"/>
      <c r="O76" s="120" t="s">
        <v>1778</v>
      </c>
      <c r="P76" s="121"/>
      <c r="Q76" s="122"/>
    </row>
    <row r="77" spans="1:17">
      <c r="A77" s="101" t="s">
        <v>979</v>
      </c>
      <c r="B77" s="68" t="s">
        <v>1724</v>
      </c>
      <c r="C77" s="85"/>
      <c r="D77" s="75"/>
      <c r="E77" s="76"/>
      <c r="F77" s="75"/>
      <c r="G77" s="76"/>
      <c r="H77" s="70"/>
      <c r="I77" s="69" t="s">
        <v>25</v>
      </c>
      <c r="J77" s="75"/>
      <c r="K77" s="76"/>
      <c r="L77" s="75"/>
      <c r="M77" s="76"/>
      <c r="N77" s="70"/>
      <c r="O77" s="120" t="s">
        <v>1778</v>
      </c>
      <c r="P77" s="121"/>
      <c r="Q77" s="122"/>
    </row>
    <row r="78" spans="1:17">
      <c r="A78" s="101" t="s">
        <v>979</v>
      </c>
      <c r="B78" s="68" t="s">
        <v>1759</v>
      </c>
      <c r="C78" s="85"/>
      <c r="D78" s="75" t="s">
        <v>25</v>
      </c>
      <c r="E78" s="76"/>
      <c r="F78" s="75"/>
      <c r="G78" s="76"/>
      <c r="H78" s="70"/>
      <c r="I78" s="69"/>
      <c r="J78" s="75"/>
      <c r="K78" s="76"/>
      <c r="L78" s="75"/>
      <c r="M78" s="76"/>
      <c r="N78" s="70"/>
      <c r="O78" s="120" t="s">
        <v>1779</v>
      </c>
      <c r="P78" s="121"/>
      <c r="Q78" s="122"/>
    </row>
    <row r="79" spans="1:17">
      <c r="A79" s="101" t="s">
        <v>979</v>
      </c>
      <c r="B79" s="68" t="s">
        <v>1725</v>
      </c>
      <c r="C79" s="85"/>
      <c r="D79" s="75" t="s">
        <v>25</v>
      </c>
      <c r="E79" s="76"/>
      <c r="F79" s="75"/>
      <c r="G79" s="76"/>
      <c r="H79" s="70"/>
      <c r="I79" s="69"/>
      <c r="J79" s="75"/>
      <c r="K79" s="76"/>
      <c r="L79" s="75"/>
      <c r="M79" s="76"/>
      <c r="N79" s="70"/>
      <c r="O79" s="120" t="s">
        <v>1779</v>
      </c>
      <c r="P79" s="121"/>
      <c r="Q79" s="122"/>
    </row>
    <row r="80" spans="1:17">
      <c r="A80" s="101" t="s">
        <v>979</v>
      </c>
      <c r="B80" s="68" t="s">
        <v>1726</v>
      </c>
      <c r="C80" s="85"/>
      <c r="D80" s="75" t="s">
        <v>25</v>
      </c>
      <c r="E80" s="76"/>
      <c r="F80" s="75"/>
      <c r="G80" s="76"/>
      <c r="H80" s="70"/>
      <c r="I80" s="69"/>
      <c r="J80" s="75"/>
      <c r="K80" s="76"/>
      <c r="L80" s="75"/>
      <c r="M80" s="76"/>
      <c r="N80" s="70"/>
      <c r="O80" s="120" t="s">
        <v>1779</v>
      </c>
      <c r="P80" s="121"/>
      <c r="Q80" s="122"/>
    </row>
    <row r="81" spans="1:17">
      <c r="B81" s="151" t="s">
        <v>31</v>
      </c>
      <c r="C81" s="85"/>
      <c r="D81" s="75"/>
      <c r="E81" s="76"/>
      <c r="F81" s="75"/>
      <c r="G81" s="76"/>
      <c r="H81" s="70"/>
      <c r="I81" s="69"/>
      <c r="J81" s="75"/>
      <c r="K81" s="76"/>
      <c r="L81" s="75"/>
      <c r="M81" s="76"/>
      <c r="N81" s="70"/>
      <c r="O81" s="120"/>
      <c r="P81" s="121"/>
      <c r="Q81" s="122"/>
    </row>
    <row r="82" spans="1:17">
      <c r="A82" s="101" t="s">
        <v>980</v>
      </c>
      <c r="B82" s="68" t="s">
        <v>1745</v>
      </c>
      <c r="C82" s="85"/>
      <c r="D82" s="75"/>
      <c r="E82" s="76"/>
      <c r="F82" s="75"/>
      <c r="G82" s="76"/>
      <c r="H82" s="70"/>
      <c r="I82" s="69" t="s">
        <v>25</v>
      </c>
      <c r="J82" s="75"/>
      <c r="K82" s="76"/>
      <c r="L82" s="75"/>
      <c r="M82" s="76"/>
      <c r="N82" s="70"/>
      <c r="O82" s="120" t="s">
        <v>1776</v>
      </c>
      <c r="P82" s="121"/>
      <c r="Q82" s="122"/>
    </row>
    <row r="83" spans="1:17">
      <c r="A83" s="101" t="s">
        <v>980</v>
      </c>
      <c r="B83" s="68" t="s">
        <v>1698</v>
      </c>
      <c r="C83" s="85"/>
      <c r="D83" s="75"/>
      <c r="E83" s="76"/>
      <c r="F83" s="75"/>
      <c r="G83" s="76"/>
      <c r="H83" s="70"/>
      <c r="I83" s="69" t="s">
        <v>25</v>
      </c>
      <c r="J83" s="75"/>
      <c r="K83" s="76"/>
      <c r="L83" s="75"/>
      <c r="M83" s="76"/>
      <c r="N83" s="70"/>
      <c r="O83" s="120" t="s">
        <v>1776</v>
      </c>
      <c r="P83" s="121"/>
      <c r="Q83" s="122"/>
    </row>
    <row r="84" spans="1:17">
      <c r="A84" s="101" t="s">
        <v>980</v>
      </c>
      <c r="B84" s="68" t="s">
        <v>1712</v>
      </c>
      <c r="C84" s="85"/>
      <c r="D84" s="75"/>
      <c r="E84" s="76"/>
      <c r="F84" s="75"/>
      <c r="G84" s="76"/>
      <c r="H84" s="70"/>
      <c r="I84" s="69" t="s">
        <v>25</v>
      </c>
      <c r="J84" s="75"/>
      <c r="K84" s="76"/>
      <c r="L84" s="75"/>
      <c r="M84" s="76"/>
      <c r="N84" s="70"/>
      <c r="O84" s="120" t="s">
        <v>1778</v>
      </c>
      <c r="P84" s="121"/>
      <c r="Q84" s="122"/>
    </row>
    <row r="85" spans="1:17">
      <c r="A85" s="101" t="s">
        <v>980</v>
      </c>
      <c r="B85" s="68" t="s">
        <v>1716</v>
      </c>
      <c r="C85" s="85"/>
      <c r="D85" s="75"/>
      <c r="E85" s="76"/>
      <c r="F85" s="75"/>
      <c r="G85" s="76"/>
      <c r="H85" s="70"/>
      <c r="I85" s="69" t="s">
        <v>25</v>
      </c>
      <c r="J85" s="75"/>
      <c r="K85" s="76"/>
      <c r="L85" s="75"/>
      <c r="M85" s="76"/>
      <c r="N85" s="70"/>
      <c r="O85" s="120" t="s">
        <v>1778</v>
      </c>
      <c r="P85" s="121"/>
      <c r="Q85" s="122"/>
    </row>
    <row r="86" spans="1:17">
      <c r="A86" s="101" t="s">
        <v>980</v>
      </c>
      <c r="B86" s="68" t="s">
        <v>1754</v>
      </c>
      <c r="C86" s="85"/>
      <c r="D86" s="75"/>
      <c r="E86" s="76"/>
      <c r="F86" s="75"/>
      <c r="G86" s="76"/>
      <c r="H86" s="70"/>
      <c r="I86" s="69" t="s">
        <v>25</v>
      </c>
      <c r="J86" s="75"/>
      <c r="K86" s="76"/>
      <c r="L86" s="75"/>
      <c r="M86" s="76"/>
      <c r="N86" s="70"/>
      <c r="O86" s="120" t="s">
        <v>1778</v>
      </c>
      <c r="P86" s="121"/>
      <c r="Q86" s="122"/>
    </row>
    <row r="87" spans="1:17" ht="24">
      <c r="A87" s="101" t="s">
        <v>980</v>
      </c>
      <c r="B87" s="68" t="s">
        <v>1755</v>
      </c>
      <c r="C87" s="85"/>
      <c r="D87" s="75"/>
      <c r="E87" s="76"/>
      <c r="F87" s="75"/>
      <c r="G87" s="76"/>
      <c r="H87" s="70"/>
      <c r="I87" s="69" t="s">
        <v>25</v>
      </c>
      <c r="J87" s="75"/>
      <c r="K87" s="76"/>
      <c r="L87" s="75"/>
      <c r="M87" s="76"/>
      <c r="N87" s="70"/>
      <c r="O87" s="120" t="s">
        <v>1778</v>
      </c>
      <c r="P87" s="121"/>
      <c r="Q87" s="122"/>
    </row>
    <row r="88" spans="1:17" ht="24">
      <c r="A88" s="101" t="s">
        <v>980</v>
      </c>
      <c r="B88" s="68" t="s">
        <v>1757</v>
      </c>
      <c r="C88" s="85"/>
      <c r="D88" s="75"/>
      <c r="E88" s="76"/>
      <c r="F88" s="75"/>
      <c r="G88" s="76"/>
      <c r="H88" s="70"/>
      <c r="I88" s="69" t="s">
        <v>25</v>
      </c>
      <c r="J88" s="75"/>
      <c r="K88" s="76"/>
      <c r="L88" s="75"/>
      <c r="M88" s="76"/>
      <c r="N88" s="70"/>
      <c r="O88" s="120" t="s">
        <v>1778</v>
      </c>
      <c r="P88" s="121"/>
      <c r="Q88" s="122"/>
    </row>
    <row r="89" spans="1:17">
      <c r="A89" s="101" t="s">
        <v>980</v>
      </c>
      <c r="B89" s="68" t="s">
        <v>1758</v>
      </c>
      <c r="C89" s="85"/>
      <c r="D89" s="75"/>
      <c r="E89" s="76"/>
      <c r="F89" s="75"/>
      <c r="G89" s="76"/>
      <c r="H89" s="70"/>
      <c r="I89" s="69"/>
      <c r="J89" s="75"/>
      <c r="K89" s="76" t="s">
        <v>25</v>
      </c>
      <c r="L89" s="75"/>
      <c r="M89" s="76"/>
      <c r="N89" s="70"/>
      <c r="O89" s="120" t="s">
        <v>1778</v>
      </c>
      <c r="P89" s="121"/>
      <c r="Q89" s="122"/>
    </row>
    <row r="90" spans="1:17">
      <c r="A90" s="101" t="s">
        <v>980</v>
      </c>
      <c r="B90" s="68" t="s">
        <v>1727</v>
      </c>
      <c r="C90" s="85"/>
      <c r="D90" s="75" t="s">
        <v>25</v>
      </c>
      <c r="E90" s="76"/>
      <c r="F90" s="75"/>
      <c r="G90" s="76"/>
      <c r="H90" s="70"/>
      <c r="I90" s="69"/>
      <c r="J90" s="75"/>
      <c r="K90" s="76"/>
      <c r="L90" s="75"/>
      <c r="M90" s="76"/>
      <c r="N90" s="70"/>
      <c r="O90" s="120" t="s">
        <v>1779</v>
      </c>
      <c r="P90" s="121"/>
      <c r="Q90" s="122"/>
    </row>
    <row r="91" spans="1:17">
      <c r="A91" s="101" t="s">
        <v>980</v>
      </c>
      <c r="B91" s="68" t="s">
        <v>1762</v>
      </c>
      <c r="C91" s="85"/>
      <c r="D91" s="75"/>
      <c r="E91" s="76" t="s">
        <v>25</v>
      </c>
      <c r="F91" s="75"/>
      <c r="G91" s="76"/>
      <c r="H91" s="70"/>
      <c r="I91" s="69"/>
      <c r="J91" s="75"/>
      <c r="K91" s="76"/>
      <c r="L91" s="75"/>
      <c r="M91" s="76"/>
      <c r="N91" s="70"/>
      <c r="O91" s="120" t="s">
        <v>1779</v>
      </c>
      <c r="P91" s="121"/>
      <c r="Q91" s="122"/>
    </row>
    <row r="92" spans="1:17" ht="23.25" customHeight="1">
      <c r="B92" s="151" t="s">
        <v>1072</v>
      </c>
      <c r="C92" s="103"/>
      <c r="D92" s="79"/>
      <c r="E92" s="80"/>
      <c r="F92" s="79"/>
      <c r="G92" s="80"/>
      <c r="H92" s="81"/>
      <c r="I92" s="78"/>
      <c r="J92" s="79"/>
      <c r="K92" s="80"/>
      <c r="L92" s="79"/>
      <c r="M92" s="80"/>
      <c r="N92" s="81"/>
      <c r="O92" s="125"/>
      <c r="P92" s="123"/>
      <c r="Q92" s="124"/>
    </row>
    <row r="93" spans="1:17">
      <c r="A93" s="101" t="s">
        <v>981</v>
      </c>
      <c r="B93" s="68" t="s">
        <v>1699</v>
      </c>
      <c r="C93" s="103"/>
      <c r="D93" s="79"/>
      <c r="E93" s="80"/>
      <c r="F93" s="79"/>
      <c r="G93" s="80"/>
      <c r="H93" s="81"/>
      <c r="I93" s="78"/>
      <c r="J93" s="79"/>
      <c r="K93" s="80" t="s">
        <v>25</v>
      </c>
      <c r="L93" s="79"/>
      <c r="M93" s="80"/>
      <c r="N93" s="81"/>
      <c r="O93" s="125" t="s">
        <v>1777</v>
      </c>
      <c r="P93" s="123"/>
      <c r="Q93" s="124"/>
    </row>
    <row r="94" spans="1:17">
      <c r="A94" s="101" t="s">
        <v>981</v>
      </c>
      <c r="B94" s="68" t="s">
        <v>1747</v>
      </c>
      <c r="C94" s="103"/>
      <c r="D94" s="79"/>
      <c r="E94" s="80"/>
      <c r="F94" s="79"/>
      <c r="G94" s="80"/>
      <c r="H94" s="81"/>
      <c r="I94" s="78" t="s">
        <v>25</v>
      </c>
      <c r="J94" s="79"/>
      <c r="K94" s="80"/>
      <c r="L94" s="79"/>
      <c r="M94" s="80"/>
      <c r="N94" s="81"/>
      <c r="O94" s="125" t="s">
        <v>1777</v>
      </c>
      <c r="P94" s="123"/>
      <c r="Q94" s="124"/>
    </row>
    <row r="95" spans="1:17">
      <c r="A95" s="101" t="s">
        <v>981</v>
      </c>
      <c r="B95" s="68" t="s">
        <v>1700</v>
      </c>
      <c r="C95" s="103"/>
      <c r="D95" s="79"/>
      <c r="E95" s="80"/>
      <c r="F95" s="79"/>
      <c r="G95" s="80"/>
      <c r="H95" s="81"/>
      <c r="I95" s="78" t="s">
        <v>115</v>
      </c>
      <c r="J95" s="79"/>
      <c r="K95" s="80"/>
      <c r="L95" s="79"/>
      <c r="M95" s="80"/>
      <c r="N95" s="81"/>
      <c r="O95" s="125" t="s">
        <v>1777</v>
      </c>
      <c r="P95" s="123"/>
      <c r="Q95" s="124"/>
    </row>
    <row r="96" spans="1:17">
      <c r="A96" s="101" t="s">
        <v>981</v>
      </c>
      <c r="B96" s="68" t="s">
        <v>1701</v>
      </c>
      <c r="C96" s="103"/>
      <c r="D96" s="79"/>
      <c r="E96" s="80"/>
      <c r="F96" s="79"/>
      <c r="G96" s="80"/>
      <c r="H96" s="81"/>
      <c r="I96" s="78"/>
      <c r="J96" s="79"/>
      <c r="K96" s="80" t="s">
        <v>25</v>
      </c>
      <c r="L96" s="79"/>
      <c r="M96" s="80"/>
      <c r="N96" s="81"/>
      <c r="O96" s="125" t="s">
        <v>1777</v>
      </c>
      <c r="P96" s="123"/>
      <c r="Q96" s="124"/>
    </row>
    <row r="97" spans="1:17">
      <c r="A97" s="101" t="s">
        <v>981</v>
      </c>
      <c r="B97" s="68" t="s">
        <v>1702</v>
      </c>
      <c r="C97" s="103"/>
      <c r="D97" s="79"/>
      <c r="E97" s="80"/>
      <c r="F97" s="79"/>
      <c r="G97" s="80"/>
      <c r="H97" s="81"/>
      <c r="I97" s="78" t="s">
        <v>25</v>
      </c>
      <c r="J97" s="79"/>
      <c r="K97" s="80"/>
      <c r="L97" s="79"/>
      <c r="M97" s="80"/>
      <c r="N97" s="81"/>
      <c r="O97" s="125" t="s">
        <v>1777</v>
      </c>
      <c r="P97" s="123"/>
      <c r="Q97" s="124"/>
    </row>
    <row r="98" spans="1:17">
      <c r="A98" s="101" t="s">
        <v>981</v>
      </c>
      <c r="B98" s="68" t="s">
        <v>1703</v>
      </c>
      <c r="C98" s="103"/>
      <c r="D98" s="79"/>
      <c r="E98" s="80"/>
      <c r="F98" s="79"/>
      <c r="G98" s="80"/>
      <c r="H98" s="81"/>
      <c r="I98" s="78" t="s">
        <v>25</v>
      </c>
      <c r="J98" s="79"/>
      <c r="K98" s="80"/>
      <c r="L98" s="79"/>
      <c r="M98" s="80"/>
      <c r="N98" s="81"/>
      <c r="O98" s="125" t="s">
        <v>1777</v>
      </c>
      <c r="P98" s="123"/>
      <c r="Q98" s="124"/>
    </row>
    <row r="99" spans="1:17">
      <c r="A99" s="101" t="s">
        <v>981</v>
      </c>
      <c r="B99" s="68" t="s">
        <v>1704</v>
      </c>
      <c r="C99" s="103"/>
      <c r="D99" s="79"/>
      <c r="E99" s="80"/>
      <c r="F99" s="79"/>
      <c r="G99" s="80"/>
      <c r="H99" s="81"/>
      <c r="I99" s="78" t="s">
        <v>25</v>
      </c>
      <c r="J99" s="79"/>
      <c r="K99" s="80"/>
      <c r="L99" s="79"/>
      <c r="M99" s="80"/>
      <c r="N99" s="81"/>
      <c r="O99" s="125" t="s">
        <v>1777</v>
      </c>
      <c r="P99" s="123"/>
      <c r="Q99" s="124"/>
    </row>
    <row r="100" spans="1:17">
      <c r="A100" s="101" t="s">
        <v>981</v>
      </c>
      <c r="B100" s="68" t="s">
        <v>1705</v>
      </c>
      <c r="C100" s="103"/>
      <c r="D100" s="79"/>
      <c r="E100" s="80"/>
      <c r="F100" s="79"/>
      <c r="G100" s="80"/>
      <c r="H100" s="81"/>
      <c r="I100" s="78" t="s">
        <v>25</v>
      </c>
      <c r="J100" s="79"/>
      <c r="K100" s="80"/>
      <c r="L100" s="79"/>
      <c r="M100" s="80"/>
      <c r="N100" s="81"/>
      <c r="O100" s="125" t="s">
        <v>1777</v>
      </c>
      <c r="P100" s="123"/>
      <c r="Q100" s="124"/>
    </row>
    <row r="101" spans="1:17">
      <c r="A101" s="101" t="s">
        <v>981</v>
      </c>
      <c r="B101" s="68" t="s">
        <v>1706</v>
      </c>
      <c r="C101" s="103"/>
      <c r="D101" s="79"/>
      <c r="E101" s="80"/>
      <c r="F101" s="79"/>
      <c r="G101" s="80"/>
      <c r="H101" s="81"/>
      <c r="I101" s="78" t="s">
        <v>25</v>
      </c>
      <c r="J101" s="79"/>
      <c r="K101" s="80"/>
      <c r="L101" s="79"/>
      <c r="M101" s="80"/>
      <c r="N101" s="81"/>
      <c r="O101" s="125" t="s">
        <v>1777</v>
      </c>
      <c r="P101" s="123"/>
      <c r="Q101" s="124"/>
    </row>
    <row r="102" spans="1:17">
      <c r="B102" s="89" t="s">
        <v>274</v>
      </c>
      <c r="C102" s="90">
        <f>SUBTOTAL(3,$C$6:$C$101)</f>
        <v>14</v>
      </c>
      <c r="D102" s="90">
        <f t="shared" ref="D102:N102" si="0">SUBTOTAL(3,D6:D101)</f>
        <v>5</v>
      </c>
      <c r="E102" s="90">
        <f t="shared" si="0"/>
        <v>5</v>
      </c>
      <c r="F102" s="90">
        <f t="shared" si="0"/>
        <v>0</v>
      </c>
      <c r="G102" s="90">
        <f t="shared" si="0"/>
        <v>0</v>
      </c>
      <c r="H102" s="90">
        <f t="shared" si="0"/>
        <v>0</v>
      </c>
      <c r="I102" s="90">
        <f t="shared" si="0"/>
        <v>47</v>
      </c>
      <c r="J102" s="90">
        <f t="shared" si="0"/>
        <v>5</v>
      </c>
      <c r="K102" s="90">
        <f t="shared" si="0"/>
        <v>15</v>
      </c>
      <c r="L102" s="90">
        <f t="shared" si="0"/>
        <v>0</v>
      </c>
      <c r="M102" s="90">
        <f t="shared" si="0"/>
        <v>0</v>
      </c>
      <c r="N102" s="90">
        <f t="shared" si="0"/>
        <v>0</v>
      </c>
      <c r="O102" s="126"/>
      <c r="P102" s="126"/>
      <c r="Q102" s="126"/>
    </row>
    <row r="103" spans="1:17">
      <c r="B103" s="102" t="s">
        <v>284</v>
      </c>
      <c r="C103" s="1"/>
      <c r="D103" s="1"/>
      <c r="E103" s="1"/>
      <c r="F103" s="1"/>
      <c r="G103" s="1"/>
      <c r="H103" s="91">
        <f>SUM(C102:H102)</f>
        <v>24</v>
      </c>
      <c r="I103" s="1"/>
      <c r="J103" s="1"/>
      <c r="K103" s="1"/>
      <c r="L103" s="1"/>
      <c r="M103" s="1"/>
      <c r="N103" s="91">
        <f>SUM(I102:N102)</f>
        <v>67</v>
      </c>
    </row>
    <row r="104" spans="1:17">
      <c r="B104" s="9" t="s">
        <v>283</v>
      </c>
      <c r="C104" s="5"/>
      <c r="N104" s="88">
        <f>N103+H103</f>
        <v>91</v>
      </c>
    </row>
    <row r="105" spans="1:17">
      <c r="B105" s="9"/>
      <c r="C105" s="5"/>
      <c r="N105" s="88"/>
    </row>
    <row r="106" spans="1:17">
      <c r="B106" s="6" t="s">
        <v>285</v>
      </c>
      <c r="O106" s="146" t="s">
        <v>552</v>
      </c>
      <c r="P106" s="146" t="s">
        <v>553</v>
      </c>
      <c r="Q106" s="146" t="s">
        <v>554</v>
      </c>
    </row>
    <row r="107" spans="1:17">
      <c r="B107" s="92" t="s">
        <v>276</v>
      </c>
      <c r="C107" s="93">
        <f>COUNTIF($C$6:$C$101,"O")</f>
        <v>0</v>
      </c>
      <c r="D107" s="93">
        <f t="shared" ref="D107:N107" si="1">COUNTIF(D6:D101,"O")</f>
        <v>0</v>
      </c>
      <c r="E107" s="93">
        <f t="shared" si="1"/>
        <v>0</v>
      </c>
      <c r="F107" s="93">
        <f t="shared" si="1"/>
        <v>0</v>
      </c>
      <c r="G107" s="93">
        <f t="shared" si="1"/>
        <v>0</v>
      </c>
      <c r="H107" s="93">
        <f t="shared" si="1"/>
        <v>0</v>
      </c>
      <c r="I107" s="93">
        <f t="shared" si="1"/>
        <v>1</v>
      </c>
      <c r="J107" s="93">
        <f t="shared" si="1"/>
        <v>0</v>
      </c>
      <c r="K107" s="93">
        <f t="shared" si="1"/>
        <v>0</v>
      </c>
      <c r="L107" s="93">
        <f t="shared" si="1"/>
        <v>0</v>
      </c>
      <c r="M107" s="93">
        <f t="shared" si="1"/>
        <v>0</v>
      </c>
      <c r="N107" s="93">
        <f t="shared" si="1"/>
        <v>0</v>
      </c>
      <c r="O107">
        <f t="shared" ref="O107:O112" si="2">SUM(C107:H107)</f>
        <v>0</v>
      </c>
      <c r="P107">
        <f t="shared" ref="P107:P112" si="3">SUM(I107:N107)</f>
        <v>1</v>
      </c>
      <c r="Q107">
        <f t="shared" ref="Q107:Q112" si="4">SUM(C107:N107)</f>
        <v>1</v>
      </c>
    </row>
    <row r="108" spans="1:17">
      <c r="B108" s="94" t="s">
        <v>448</v>
      </c>
      <c r="C108" s="95">
        <f t="shared" ref="C108:N108" si="5">COUNTIF(C$6:C$101,"B")</f>
        <v>0</v>
      </c>
      <c r="D108" s="95">
        <f t="shared" si="5"/>
        <v>0</v>
      </c>
      <c r="E108" s="95">
        <f t="shared" si="5"/>
        <v>0</v>
      </c>
      <c r="F108" s="95">
        <f t="shared" si="5"/>
        <v>0</v>
      </c>
      <c r="G108" s="95">
        <f t="shared" si="5"/>
        <v>0</v>
      </c>
      <c r="H108" s="95">
        <f t="shared" si="5"/>
        <v>0</v>
      </c>
      <c r="I108" s="95">
        <f t="shared" si="5"/>
        <v>0</v>
      </c>
      <c r="J108" s="95">
        <f t="shared" si="5"/>
        <v>0</v>
      </c>
      <c r="K108" s="95">
        <f t="shared" si="5"/>
        <v>0</v>
      </c>
      <c r="L108" s="95">
        <f t="shared" si="5"/>
        <v>0</v>
      </c>
      <c r="M108" s="95">
        <f t="shared" si="5"/>
        <v>0</v>
      </c>
      <c r="N108" s="95">
        <f t="shared" si="5"/>
        <v>0</v>
      </c>
      <c r="O108">
        <f t="shared" si="2"/>
        <v>0</v>
      </c>
      <c r="P108">
        <f t="shared" si="3"/>
        <v>0</v>
      </c>
      <c r="Q108">
        <f t="shared" si="4"/>
        <v>0</v>
      </c>
    </row>
    <row r="109" spans="1:17">
      <c r="B109" s="94" t="s">
        <v>277</v>
      </c>
      <c r="C109" s="95">
        <f t="shared" ref="C109:N109" si="6">COUNTIF(C6:C101,"P")</f>
        <v>14</v>
      </c>
      <c r="D109" s="95">
        <f t="shared" si="6"/>
        <v>5</v>
      </c>
      <c r="E109" s="95">
        <f t="shared" si="6"/>
        <v>5</v>
      </c>
      <c r="F109" s="95">
        <f t="shared" si="6"/>
        <v>0</v>
      </c>
      <c r="G109" s="95">
        <f t="shared" si="6"/>
        <v>0</v>
      </c>
      <c r="H109" s="95">
        <f t="shared" si="6"/>
        <v>0</v>
      </c>
      <c r="I109" s="95">
        <f t="shared" si="6"/>
        <v>46</v>
      </c>
      <c r="J109" s="95">
        <f t="shared" si="6"/>
        <v>5</v>
      </c>
      <c r="K109" s="95">
        <f t="shared" si="6"/>
        <v>14</v>
      </c>
      <c r="L109" s="95">
        <f t="shared" si="6"/>
        <v>0</v>
      </c>
      <c r="M109" s="95">
        <f t="shared" si="6"/>
        <v>0</v>
      </c>
      <c r="N109" s="95">
        <f t="shared" si="6"/>
        <v>0</v>
      </c>
      <c r="O109">
        <f t="shared" si="2"/>
        <v>24</v>
      </c>
      <c r="P109">
        <f t="shared" si="3"/>
        <v>65</v>
      </c>
      <c r="Q109">
        <f t="shared" si="4"/>
        <v>89</v>
      </c>
    </row>
    <row r="110" spans="1:17">
      <c r="B110" s="94" t="s">
        <v>278</v>
      </c>
      <c r="C110" s="95">
        <f t="shared" ref="C110:N110" si="7">COUNTIF(C6:C101,"$")</f>
        <v>0</v>
      </c>
      <c r="D110" s="95">
        <f t="shared" si="7"/>
        <v>0</v>
      </c>
      <c r="E110" s="95">
        <f t="shared" si="7"/>
        <v>0</v>
      </c>
      <c r="F110" s="95">
        <f t="shared" si="7"/>
        <v>0</v>
      </c>
      <c r="G110" s="95">
        <f t="shared" si="7"/>
        <v>0</v>
      </c>
      <c r="H110" s="95">
        <f t="shared" si="7"/>
        <v>0</v>
      </c>
      <c r="I110" s="95">
        <f t="shared" si="7"/>
        <v>0</v>
      </c>
      <c r="J110" s="95">
        <f t="shared" si="7"/>
        <v>0</v>
      </c>
      <c r="K110" s="95">
        <f t="shared" si="7"/>
        <v>0</v>
      </c>
      <c r="L110" s="95">
        <f t="shared" si="7"/>
        <v>0</v>
      </c>
      <c r="M110" s="95">
        <f t="shared" si="7"/>
        <v>0</v>
      </c>
      <c r="N110" s="95">
        <f t="shared" si="7"/>
        <v>0</v>
      </c>
      <c r="O110">
        <f t="shared" si="2"/>
        <v>0</v>
      </c>
      <c r="P110">
        <f t="shared" si="3"/>
        <v>0</v>
      </c>
      <c r="Q110">
        <f t="shared" si="4"/>
        <v>0</v>
      </c>
    </row>
    <row r="111" spans="1:17">
      <c r="B111" s="94" t="s">
        <v>279</v>
      </c>
      <c r="C111" s="95">
        <f t="shared" ref="C111:N111" si="8">COUNTIF(C6:C101,"I")</f>
        <v>0</v>
      </c>
      <c r="D111" s="95">
        <f t="shared" si="8"/>
        <v>0</v>
      </c>
      <c r="E111" s="95">
        <f t="shared" si="8"/>
        <v>0</v>
      </c>
      <c r="F111" s="95">
        <f t="shared" si="8"/>
        <v>0</v>
      </c>
      <c r="G111" s="95">
        <f t="shared" si="8"/>
        <v>0</v>
      </c>
      <c r="H111" s="95">
        <f t="shared" si="8"/>
        <v>0</v>
      </c>
      <c r="I111" s="95">
        <f t="shared" si="8"/>
        <v>0</v>
      </c>
      <c r="J111" s="95">
        <f t="shared" si="8"/>
        <v>0</v>
      </c>
      <c r="K111" s="95">
        <f t="shared" si="8"/>
        <v>0</v>
      </c>
      <c r="L111" s="95">
        <f t="shared" si="8"/>
        <v>0</v>
      </c>
      <c r="M111" s="95">
        <f t="shared" si="8"/>
        <v>0</v>
      </c>
      <c r="N111" s="95">
        <f t="shared" si="8"/>
        <v>0</v>
      </c>
      <c r="O111">
        <f t="shared" si="2"/>
        <v>0</v>
      </c>
      <c r="P111">
        <f t="shared" si="3"/>
        <v>0</v>
      </c>
      <c r="Q111">
        <f t="shared" si="4"/>
        <v>0</v>
      </c>
    </row>
    <row r="112" spans="1:17" ht="15" thickBot="1">
      <c r="B112" s="94" t="s">
        <v>280</v>
      </c>
      <c r="C112" s="95">
        <f t="shared" ref="C112:N112" si="9">COUNTIF(C6:C101,"M")</f>
        <v>0</v>
      </c>
      <c r="D112" s="95">
        <f t="shared" si="9"/>
        <v>0</v>
      </c>
      <c r="E112" s="95">
        <f t="shared" si="9"/>
        <v>0</v>
      </c>
      <c r="F112" s="95">
        <f t="shared" si="9"/>
        <v>0</v>
      </c>
      <c r="G112" s="95">
        <f t="shared" si="9"/>
        <v>0</v>
      </c>
      <c r="H112" s="95">
        <f t="shared" si="9"/>
        <v>0</v>
      </c>
      <c r="I112" s="95">
        <f t="shared" si="9"/>
        <v>0</v>
      </c>
      <c r="J112" s="95">
        <f t="shared" si="9"/>
        <v>0</v>
      </c>
      <c r="K112" s="95">
        <f t="shared" si="9"/>
        <v>1</v>
      </c>
      <c r="L112" s="95">
        <f t="shared" si="9"/>
        <v>0</v>
      </c>
      <c r="M112" s="95">
        <f t="shared" si="9"/>
        <v>0</v>
      </c>
      <c r="N112" s="95">
        <f t="shared" si="9"/>
        <v>0</v>
      </c>
      <c r="O112">
        <f t="shared" si="2"/>
        <v>0</v>
      </c>
      <c r="P112">
        <f t="shared" si="3"/>
        <v>1</v>
      </c>
      <c r="Q112">
        <f t="shared" si="4"/>
        <v>1</v>
      </c>
    </row>
    <row r="113" spans="2:17" ht="15" thickTop="1">
      <c r="B113" s="96" t="s">
        <v>282</v>
      </c>
      <c r="C113" s="97">
        <f>SUM(C107:C112)</f>
        <v>14</v>
      </c>
      <c r="D113" s="97">
        <f t="shared" ref="D113:P113" si="10">SUM(D107:D112)</f>
        <v>5</v>
      </c>
      <c r="E113" s="97">
        <f t="shared" si="10"/>
        <v>5</v>
      </c>
      <c r="F113" s="97">
        <f t="shared" si="10"/>
        <v>0</v>
      </c>
      <c r="G113" s="97">
        <f t="shared" si="10"/>
        <v>0</v>
      </c>
      <c r="H113" s="97">
        <f t="shared" si="10"/>
        <v>0</v>
      </c>
      <c r="I113" s="97">
        <f t="shared" si="10"/>
        <v>47</v>
      </c>
      <c r="J113" s="97">
        <f t="shared" si="10"/>
        <v>5</v>
      </c>
      <c r="K113" s="97">
        <f t="shared" si="10"/>
        <v>15</v>
      </c>
      <c r="L113" s="97">
        <f t="shared" si="10"/>
        <v>0</v>
      </c>
      <c r="M113" s="97">
        <f t="shared" si="10"/>
        <v>0</v>
      </c>
      <c r="N113" s="97">
        <f t="shared" si="10"/>
        <v>0</v>
      </c>
      <c r="O113" s="97">
        <f t="shared" si="10"/>
        <v>24</v>
      </c>
      <c r="P113" s="97">
        <f t="shared" si="10"/>
        <v>67</v>
      </c>
      <c r="Q113" s="97">
        <f>SUM(Q107:Q112)</f>
        <v>91</v>
      </c>
    </row>
    <row r="114" spans="2:17">
      <c r="C114" s="86"/>
      <c r="N114">
        <f>SUM(C113:N113)</f>
        <v>91</v>
      </c>
    </row>
    <row r="116" spans="2:17">
      <c r="B116" s="98" t="s">
        <v>281</v>
      </c>
      <c r="C116" s="99">
        <f>IF(C113=C102,1,"ERROR")</f>
        <v>1</v>
      </c>
      <c r="D116" s="99">
        <f>IF(D113=D102,1,"ERROR")</f>
        <v>1</v>
      </c>
      <c r="E116" s="99">
        <f t="shared" ref="E116:N116" si="11">IF(E113=E102,1,"ERROR")</f>
        <v>1</v>
      </c>
      <c r="F116" s="99">
        <f t="shared" si="11"/>
        <v>1</v>
      </c>
      <c r="G116" s="99">
        <f t="shared" si="11"/>
        <v>1</v>
      </c>
      <c r="H116" s="99">
        <f t="shared" si="11"/>
        <v>1</v>
      </c>
      <c r="I116" s="99">
        <f t="shared" si="11"/>
        <v>1</v>
      </c>
      <c r="J116" s="99">
        <f t="shared" si="11"/>
        <v>1</v>
      </c>
      <c r="K116" s="99">
        <f t="shared" si="11"/>
        <v>1</v>
      </c>
      <c r="L116" s="99">
        <f t="shared" si="11"/>
        <v>1</v>
      </c>
      <c r="M116" s="99">
        <f t="shared" si="11"/>
        <v>1</v>
      </c>
      <c r="N116" s="99">
        <f t="shared" si="11"/>
        <v>1</v>
      </c>
    </row>
    <row r="119" spans="2:17">
      <c r="B119" s="92" t="s">
        <v>28</v>
      </c>
      <c r="C119" s="93">
        <f>COUNTIF($A$6:$A$101,"b")</f>
        <v>17</v>
      </c>
      <c r="D119" s="153">
        <f>C119/$C$124</f>
        <v>0.18681318681318682</v>
      </c>
    </row>
    <row r="120" spans="2:17">
      <c r="B120" s="94" t="s">
        <v>29</v>
      </c>
      <c r="C120" s="95">
        <f>COUNTIF($A$6:$A$101,"e")</f>
        <v>19</v>
      </c>
      <c r="D120" s="153">
        <f>C120/$C$124</f>
        <v>0.2087912087912088</v>
      </c>
    </row>
    <row r="121" spans="2:17">
      <c r="B121" s="94" t="s">
        <v>30</v>
      </c>
      <c r="C121" s="95">
        <f>COUNTIF($A$6:$A$101,"s")</f>
        <v>36</v>
      </c>
      <c r="D121" s="153">
        <f>C121/$C$124</f>
        <v>0.39560439560439559</v>
      </c>
    </row>
    <row r="122" spans="2:17">
      <c r="B122" s="94" t="s">
        <v>31</v>
      </c>
      <c r="C122" s="95">
        <f>COUNTIF($A$6:$A$101,"p")</f>
        <v>10</v>
      </c>
      <c r="D122" s="153">
        <f>C122/$C$124</f>
        <v>0.10989010989010989</v>
      </c>
    </row>
    <row r="123" spans="2:17">
      <c r="B123" s="94" t="s">
        <v>390</v>
      </c>
      <c r="C123" s="95">
        <f>COUNTIF($A$6:$A$101,"eng")</f>
        <v>9</v>
      </c>
      <c r="D123" s="153">
        <f>C123/$C$124</f>
        <v>9.8901098901098897E-2</v>
      </c>
    </row>
    <row r="124" spans="2:17">
      <c r="C124" s="5">
        <f>SUM(C119:C123)</f>
        <v>91</v>
      </c>
      <c r="D124" s="5">
        <f>SUM(D119:D123)</f>
        <v>1.0000000000000002</v>
      </c>
    </row>
    <row r="127" spans="2:17">
      <c r="B127" s="28"/>
      <c r="C127" s="301" t="s">
        <v>9</v>
      </c>
      <c r="D127" s="302"/>
      <c r="E127" s="302"/>
      <c r="F127" s="302"/>
      <c r="G127" s="302"/>
      <c r="H127" s="303"/>
      <c r="I127" s="301" t="s">
        <v>8</v>
      </c>
      <c r="J127" s="302"/>
      <c r="K127" s="302"/>
      <c r="L127" s="302"/>
      <c r="M127" s="302"/>
      <c r="N127" s="304"/>
    </row>
    <row r="128" spans="2:17">
      <c r="B128" s="29"/>
      <c r="C128" s="83" t="s">
        <v>13</v>
      </c>
      <c r="D128" s="23"/>
      <c r="E128" s="23"/>
      <c r="F128" s="23"/>
      <c r="G128" s="23"/>
      <c r="H128" s="24" t="s">
        <v>12</v>
      </c>
      <c r="I128" s="22" t="s">
        <v>13</v>
      </c>
      <c r="J128" s="23"/>
      <c r="K128" s="23"/>
      <c r="L128" s="23"/>
      <c r="M128" s="23"/>
      <c r="N128" s="24" t="s">
        <v>12</v>
      </c>
    </row>
    <row r="129" spans="2:16">
      <c r="B129" s="67" t="s">
        <v>15</v>
      </c>
      <c r="C129" s="309" t="s">
        <v>2</v>
      </c>
      <c r="D129" s="310"/>
      <c r="E129" s="310" t="s">
        <v>1</v>
      </c>
      <c r="F129" s="310"/>
      <c r="G129" s="310" t="s">
        <v>0</v>
      </c>
      <c r="H129" s="311"/>
      <c r="I129" s="309" t="s">
        <v>2</v>
      </c>
      <c r="J129" s="310"/>
      <c r="K129" s="310" t="s">
        <v>1</v>
      </c>
      <c r="L129" s="310"/>
      <c r="M129" s="310" t="s">
        <v>0</v>
      </c>
      <c r="N129" s="311"/>
    </row>
    <row r="130" spans="2:16">
      <c r="B130" s="168" t="s">
        <v>213</v>
      </c>
      <c r="C130" s="84" t="s">
        <v>7</v>
      </c>
      <c r="D130" s="53" t="s">
        <v>6</v>
      </c>
      <c r="E130" s="53" t="s">
        <v>4</v>
      </c>
      <c r="F130" s="53" t="s">
        <v>5</v>
      </c>
      <c r="G130" s="53"/>
      <c r="H130" s="54" t="s">
        <v>3</v>
      </c>
      <c r="I130" s="52" t="s">
        <v>7</v>
      </c>
      <c r="J130" s="53" t="s">
        <v>6</v>
      </c>
      <c r="K130" s="53" t="s">
        <v>4</v>
      </c>
      <c r="L130" s="53" t="s">
        <v>5</v>
      </c>
      <c r="M130" s="53"/>
      <c r="N130" s="54" t="s">
        <v>3</v>
      </c>
    </row>
    <row r="131" spans="2:16">
      <c r="B131" s="92" t="s">
        <v>28</v>
      </c>
      <c r="C131" s="171">
        <f>SUBTOTAL(3,C7:C23)</f>
        <v>0</v>
      </c>
      <c r="D131" s="93">
        <f>SUBTOTAL(3,D7:D23)</f>
        <v>0</v>
      </c>
      <c r="E131" s="93">
        <f t="shared" ref="E131:N131" si="12">SUBTOTAL(3,E7:E23)</f>
        <v>0</v>
      </c>
      <c r="F131" s="93">
        <f t="shared" si="12"/>
        <v>0</v>
      </c>
      <c r="G131" s="93">
        <f t="shared" si="12"/>
        <v>0</v>
      </c>
      <c r="H131" s="172">
        <f t="shared" si="12"/>
        <v>0</v>
      </c>
      <c r="I131" s="171">
        <f t="shared" si="12"/>
        <v>10</v>
      </c>
      <c r="J131" s="93">
        <f t="shared" si="12"/>
        <v>5</v>
      </c>
      <c r="K131" s="93">
        <f t="shared" si="12"/>
        <v>2</v>
      </c>
      <c r="L131" s="93">
        <f t="shared" si="12"/>
        <v>0</v>
      </c>
      <c r="M131" s="93">
        <f t="shared" si="12"/>
        <v>0</v>
      </c>
      <c r="N131" s="172">
        <f t="shared" si="12"/>
        <v>0</v>
      </c>
      <c r="O131" s="93">
        <f>COUNTIF($A$6:$A$234,"b")</f>
        <v>17</v>
      </c>
      <c r="P131" s="170">
        <f>O131/O141</f>
        <v>0.18681318681318682</v>
      </c>
    </row>
    <row r="132" spans="2:16">
      <c r="B132" s="94"/>
      <c r="C132" s="173"/>
      <c r="D132" s="95"/>
      <c r="E132" s="95"/>
      <c r="F132" s="95"/>
      <c r="G132" s="95"/>
      <c r="H132" s="176">
        <f>(SUM(C131:H131))/O141</f>
        <v>0</v>
      </c>
      <c r="I132" s="173"/>
      <c r="J132" s="95"/>
      <c r="K132" s="95"/>
      <c r="L132" s="95"/>
      <c r="M132" s="95"/>
      <c r="N132" s="176">
        <f>(SUM(I131:N131))/O141</f>
        <v>0.18681318681318682</v>
      </c>
      <c r="O132" s="95"/>
      <c r="P132" s="170"/>
    </row>
    <row r="133" spans="2:16">
      <c r="B133" s="94" t="s">
        <v>29</v>
      </c>
      <c r="C133" s="173">
        <f>SUBTOTAL(3,C25:C43)</f>
        <v>14</v>
      </c>
      <c r="D133" s="95">
        <f t="shared" ref="D133:N133" si="13">SUBTOTAL(3,D25:D43)</f>
        <v>1</v>
      </c>
      <c r="E133" s="95">
        <f t="shared" si="13"/>
        <v>4</v>
      </c>
      <c r="F133" s="95">
        <f t="shared" si="13"/>
        <v>0</v>
      </c>
      <c r="G133" s="95">
        <f t="shared" si="13"/>
        <v>0</v>
      </c>
      <c r="H133" s="174">
        <f t="shared" si="13"/>
        <v>0</v>
      </c>
      <c r="I133" s="173">
        <f t="shared" si="13"/>
        <v>0</v>
      </c>
      <c r="J133" s="95">
        <f t="shared" si="13"/>
        <v>0</v>
      </c>
      <c r="K133" s="95">
        <f t="shared" si="13"/>
        <v>0</v>
      </c>
      <c r="L133" s="95">
        <f t="shared" si="13"/>
        <v>0</v>
      </c>
      <c r="M133" s="95">
        <f t="shared" si="13"/>
        <v>0</v>
      </c>
      <c r="N133" s="174">
        <f t="shared" si="13"/>
        <v>0</v>
      </c>
      <c r="O133" s="95">
        <f>COUNTIF($A$6:$A$234,"e")</f>
        <v>19</v>
      </c>
      <c r="P133" s="170">
        <f>O133/O141</f>
        <v>0.2087912087912088</v>
      </c>
    </row>
    <row r="134" spans="2:16">
      <c r="B134" s="94"/>
      <c r="C134" s="173"/>
      <c r="D134" s="95"/>
      <c r="E134" s="95"/>
      <c r="F134" s="95"/>
      <c r="G134" s="95"/>
      <c r="H134" s="176">
        <f>(SUM(C133:H133))/O141</f>
        <v>0.2087912087912088</v>
      </c>
      <c r="I134" s="173"/>
      <c r="J134" s="95"/>
      <c r="K134" s="95"/>
      <c r="L134" s="95"/>
      <c r="M134" s="95"/>
      <c r="N134" s="176">
        <f>(SUM(I133:N133))/O141</f>
        <v>0</v>
      </c>
      <c r="O134" s="95"/>
      <c r="P134" s="170"/>
    </row>
    <row r="135" spans="2:16">
      <c r="B135" s="94" t="s">
        <v>30</v>
      </c>
      <c r="C135" s="173">
        <f>SUBTOTAL(3,C45:C80)</f>
        <v>0</v>
      </c>
      <c r="D135" s="95">
        <f t="shared" ref="D135:N135" si="14">SUBTOTAL(3,D45:D80)</f>
        <v>3</v>
      </c>
      <c r="E135" s="95">
        <f t="shared" si="14"/>
        <v>0</v>
      </c>
      <c r="F135" s="95">
        <f t="shared" si="14"/>
        <v>0</v>
      </c>
      <c r="G135" s="95">
        <f t="shared" si="14"/>
        <v>0</v>
      </c>
      <c r="H135" s="174">
        <f t="shared" si="14"/>
        <v>0</v>
      </c>
      <c r="I135" s="173">
        <f t="shared" si="14"/>
        <v>23</v>
      </c>
      <c r="J135" s="95">
        <f t="shared" si="14"/>
        <v>0</v>
      </c>
      <c r="K135" s="95">
        <f t="shared" si="14"/>
        <v>10</v>
      </c>
      <c r="L135" s="95">
        <f t="shared" si="14"/>
        <v>0</v>
      </c>
      <c r="M135" s="95">
        <f t="shared" si="14"/>
        <v>0</v>
      </c>
      <c r="N135" s="174">
        <f t="shared" si="14"/>
        <v>0</v>
      </c>
      <c r="O135" s="95">
        <f>COUNTIF($A$6:$A$234,"s")</f>
        <v>36</v>
      </c>
      <c r="P135" s="170">
        <f>O135/O141</f>
        <v>0.39560439560439559</v>
      </c>
    </row>
    <row r="136" spans="2:16">
      <c r="B136" s="94"/>
      <c r="C136" s="173"/>
      <c r="D136" s="95"/>
      <c r="E136" s="95"/>
      <c r="F136" s="95"/>
      <c r="G136" s="95"/>
      <c r="H136" s="176">
        <f>(SUM(C135:H135))/O141</f>
        <v>3.2967032967032968E-2</v>
      </c>
      <c r="I136" s="173"/>
      <c r="J136" s="95"/>
      <c r="K136" s="95"/>
      <c r="L136" s="95"/>
      <c r="M136" s="95"/>
      <c r="N136" s="176">
        <f>(SUM(I135:N135))/O141</f>
        <v>0.36263736263736263</v>
      </c>
      <c r="O136" s="95"/>
      <c r="P136" s="170"/>
    </row>
    <row r="137" spans="2:16">
      <c r="B137" s="94" t="s">
        <v>31</v>
      </c>
      <c r="C137" s="173">
        <f>SUBTOTAL(3,C82:C91)</f>
        <v>0</v>
      </c>
      <c r="D137" s="95">
        <f t="shared" ref="D137:N137" si="15">SUBTOTAL(3,D82:D91)</f>
        <v>1</v>
      </c>
      <c r="E137" s="95">
        <f t="shared" si="15"/>
        <v>1</v>
      </c>
      <c r="F137" s="95">
        <f t="shared" si="15"/>
        <v>0</v>
      </c>
      <c r="G137" s="95">
        <f t="shared" si="15"/>
        <v>0</v>
      </c>
      <c r="H137" s="174">
        <f t="shared" si="15"/>
        <v>0</v>
      </c>
      <c r="I137" s="173">
        <f t="shared" si="15"/>
        <v>7</v>
      </c>
      <c r="J137" s="95">
        <f t="shared" si="15"/>
        <v>0</v>
      </c>
      <c r="K137" s="95">
        <f t="shared" si="15"/>
        <v>1</v>
      </c>
      <c r="L137" s="95">
        <f t="shared" si="15"/>
        <v>0</v>
      </c>
      <c r="M137" s="95">
        <f t="shared" si="15"/>
        <v>0</v>
      </c>
      <c r="N137" s="174">
        <f t="shared" si="15"/>
        <v>0</v>
      </c>
      <c r="O137" s="95">
        <f>COUNTIF($A$6:$A$234,"p")</f>
        <v>10</v>
      </c>
      <c r="P137" s="170">
        <f>O137/O141</f>
        <v>0.10989010989010989</v>
      </c>
    </row>
    <row r="138" spans="2:16">
      <c r="B138" s="94"/>
      <c r="C138" s="173"/>
      <c r="D138" s="95"/>
      <c r="E138" s="95"/>
      <c r="F138" s="95"/>
      <c r="G138" s="95"/>
      <c r="H138" s="176">
        <f>(SUM(C137:H137))/O141</f>
        <v>2.197802197802198E-2</v>
      </c>
      <c r="I138" s="173"/>
      <c r="J138" s="95"/>
      <c r="K138" s="95"/>
      <c r="L138" s="95"/>
      <c r="M138" s="95"/>
      <c r="N138" s="176">
        <f>(SUM(I137:N137))/O141</f>
        <v>8.7912087912087919E-2</v>
      </c>
      <c r="O138" s="95"/>
      <c r="P138" s="170"/>
    </row>
    <row r="139" spans="2:16">
      <c r="B139" s="94" t="s">
        <v>390</v>
      </c>
      <c r="C139" s="173">
        <f>SUBTOTAL(3,C93:C101)</f>
        <v>0</v>
      </c>
      <c r="D139" s="95">
        <f t="shared" ref="D139:N139" si="16">SUBTOTAL(3,D93:D101)</f>
        <v>0</v>
      </c>
      <c r="E139" s="95">
        <f t="shared" si="16"/>
        <v>0</v>
      </c>
      <c r="F139" s="95">
        <f t="shared" si="16"/>
        <v>0</v>
      </c>
      <c r="G139" s="95">
        <f t="shared" si="16"/>
        <v>0</v>
      </c>
      <c r="H139" s="174">
        <f t="shared" si="16"/>
        <v>0</v>
      </c>
      <c r="I139" s="173">
        <f t="shared" si="16"/>
        <v>7</v>
      </c>
      <c r="J139" s="95">
        <f t="shared" si="16"/>
        <v>0</v>
      </c>
      <c r="K139" s="95">
        <f t="shared" si="16"/>
        <v>2</v>
      </c>
      <c r="L139" s="95">
        <f t="shared" si="16"/>
        <v>0</v>
      </c>
      <c r="M139" s="95">
        <f t="shared" si="16"/>
        <v>0</v>
      </c>
      <c r="N139" s="174">
        <f t="shared" si="16"/>
        <v>0</v>
      </c>
      <c r="O139" s="95">
        <f>COUNTIF($A$6:$A$234,"eng")</f>
        <v>9</v>
      </c>
      <c r="P139" s="170">
        <f>O139/O141</f>
        <v>9.8901098901098897E-2</v>
      </c>
    </row>
    <row r="140" spans="2:16">
      <c r="B140" s="148"/>
      <c r="C140" s="175"/>
      <c r="D140" s="149"/>
      <c r="E140" s="149"/>
      <c r="F140" s="149"/>
      <c r="G140" s="149"/>
      <c r="H140" s="177">
        <f>(SUM(C139:H139))/O141</f>
        <v>0</v>
      </c>
      <c r="I140" s="175"/>
      <c r="J140" s="149"/>
      <c r="K140" s="149"/>
      <c r="L140" s="149"/>
      <c r="M140" s="149"/>
      <c r="N140" s="177">
        <f>(SUM(I139:N139))/O141</f>
        <v>9.8901098901098897E-2</v>
      </c>
      <c r="O140" s="149"/>
      <c r="P140" s="170"/>
    </row>
    <row r="141" spans="2:16">
      <c r="C141" s="82">
        <f>SUM(C131,C133,C135,C137,C139)</f>
        <v>14</v>
      </c>
      <c r="D141" s="82">
        <f>SUM(D131,D133,D135,D137,D139)</f>
        <v>5</v>
      </c>
      <c r="E141" s="82">
        <f>SUM(E131,E133,E135,E137,E139)</f>
        <v>5</v>
      </c>
      <c r="F141" s="82">
        <f>SUM(F131,F133,F135,F137,F139)</f>
        <v>0</v>
      </c>
      <c r="G141" s="82"/>
      <c r="H141" s="82">
        <f>SUM(H131,H133,H135,H137,H139)</f>
        <v>0</v>
      </c>
      <c r="I141" s="82">
        <f>SUM(I131,I133,I135,I137,I139)</f>
        <v>47</v>
      </c>
      <c r="J141" s="82">
        <f>SUM(J131,J133,J135,J137,J139)</f>
        <v>5</v>
      </c>
      <c r="K141" s="82">
        <f>SUM(K131,K133,K135,K137,K139)</f>
        <v>15</v>
      </c>
      <c r="L141" s="82">
        <f>SUM(L131,L133,L135,L137,L139)</f>
        <v>0</v>
      </c>
      <c r="M141" s="82"/>
      <c r="N141" s="82">
        <f>SUM(N131,N133,N135,N137,N139)</f>
        <v>0</v>
      </c>
      <c r="O141" s="5">
        <f>SUM(O131:O139)</f>
        <v>91</v>
      </c>
      <c r="P141" s="153">
        <f>SUM(P131:P140)</f>
        <v>1.0000000000000002</v>
      </c>
    </row>
    <row r="142" spans="2:16">
      <c r="H142">
        <f>SUM(C141:H141)</f>
        <v>24</v>
      </c>
      <c r="N142">
        <f>SUM(I141:N141)</f>
        <v>67</v>
      </c>
    </row>
    <row r="144" spans="2:16">
      <c r="H144">
        <f>H142+N142</f>
        <v>91</v>
      </c>
    </row>
  </sheetData>
  <mergeCells count="16">
    <mergeCell ref="C2:H2"/>
    <mergeCell ref="I2:N2"/>
    <mergeCell ref="C4:D4"/>
    <mergeCell ref="E4:F4"/>
    <mergeCell ref="G4:H4"/>
    <mergeCell ref="I4:J4"/>
    <mergeCell ref="K4:L4"/>
    <mergeCell ref="M4:N4"/>
    <mergeCell ref="C127:H127"/>
    <mergeCell ref="I127:N127"/>
    <mergeCell ref="C129:D129"/>
    <mergeCell ref="E129:F129"/>
    <mergeCell ref="G129:H129"/>
    <mergeCell ref="I129:J129"/>
    <mergeCell ref="K129:L129"/>
    <mergeCell ref="M129:N129"/>
  </mergeCells>
  <pageMargins left="0.7" right="0.7" top="0.75" bottom="0.75" header="0.3" footer="0.3"/>
  <pageSetup orientation="portrait"/>
  <legacyDrawing r:id="rId1"/>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rgb="FF00B050"/>
  </sheetPr>
  <dimension ref="A1:Q67"/>
  <sheetViews>
    <sheetView zoomScale="85" zoomScaleNormal="85" zoomScalePageLayoutView="85" workbookViewId="0">
      <pane xSplit="2" ySplit="5" topLeftCell="C6" activePane="bottomRight" state="frozen"/>
      <selection activeCell="B1" sqref="B1"/>
      <selection pane="topRight" activeCell="C1" sqref="C1"/>
      <selection pane="bottomLeft" activeCell="B6" sqref="B6"/>
      <selection pane="bottomRight" activeCell="O11" sqref="O11"/>
    </sheetView>
  </sheetViews>
  <sheetFormatPr baseColWidth="10" defaultColWidth="8.83203125" defaultRowHeight="14" x14ac:dyDescent="0"/>
  <cols>
    <col min="1" max="1" width="4.33203125" style="101" bestFit="1" customWidth="1"/>
    <col min="2" max="2" width="47.5" customWidth="1"/>
    <col min="3" max="3" width="10.33203125" style="82" customWidth="1"/>
    <col min="4" max="4" width="9.1640625" customWidth="1"/>
    <col min="7" max="7" width="6.1640625" customWidth="1"/>
    <col min="9" max="9" width="10.1640625" customWidth="1"/>
    <col min="10" max="10" width="8.83203125" customWidth="1"/>
    <col min="11" max="11" width="7.6640625" customWidth="1"/>
    <col min="13" max="13" width="5.33203125" customWidth="1"/>
    <col min="14" max="14" width="7.6640625" customWidth="1"/>
    <col min="15" max="15" width="29.1640625" style="104" customWidth="1"/>
    <col min="16" max="16" width="29.6640625" style="104" customWidth="1"/>
    <col min="17" max="17" width="27.6640625" style="104" customWidth="1"/>
  </cols>
  <sheetData>
    <row r="1" spans="1:17">
      <c r="B1" s="51" t="s">
        <v>2418</v>
      </c>
      <c r="C1" t="s">
        <v>2419</v>
      </c>
    </row>
    <row r="2" spans="1:17" ht="17.5" customHeight="1">
      <c r="B2" s="28"/>
      <c r="C2" s="301" t="s">
        <v>9</v>
      </c>
      <c r="D2" s="302"/>
      <c r="E2" s="302"/>
      <c r="F2" s="302"/>
      <c r="G2" s="302"/>
      <c r="H2" s="303"/>
      <c r="I2" s="301" t="s">
        <v>8</v>
      </c>
      <c r="J2" s="302"/>
      <c r="K2" s="302"/>
      <c r="L2" s="302"/>
      <c r="M2" s="302"/>
      <c r="N2" s="304"/>
      <c r="O2" s="105"/>
      <c r="P2" s="106"/>
      <c r="Q2" s="107"/>
    </row>
    <row r="3" spans="1:17" hidden="1">
      <c r="B3" s="29"/>
      <c r="C3" s="83" t="s">
        <v>13</v>
      </c>
      <c r="D3" s="23"/>
      <c r="E3" s="23"/>
      <c r="F3" s="23"/>
      <c r="G3" s="23"/>
      <c r="H3" s="24" t="s">
        <v>12</v>
      </c>
      <c r="I3" s="22" t="s">
        <v>13</v>
      </c>
      <c r="J3" s="23"/>
      <c r="K3" s="23"/>
      <c r="L3" s="23"/>
      <c r="M3" s="23"/>
      <c r="N3" s="24" t="s">
        <v>12</v>
      </c>
      <c r="O3" s="108"/>
      <c r="P3" s="109"/>
      <c r="Q3" s="110"/>
    </row>
    <row r="4" spans="1:17" s="58" customFormat="1" ht="20.5" customHeight="1">
      <c r="A4" s="101"/>
      <c r="B4" s="67" t="s">
        <v>15</v>
      </c>
      <c r="C4" s="309" t="s">
        <v>2</v>
      </c>
      <c r="D4" s="310"/>
      <c r="E4" s="310" t="s">
        <v>1</v>
      </c>
      <c r="F4" s="310"/>
      <c r="G4" s="310" t="s">
        <v>0</v>
      </c>
      <c r="H4" s="311"/>
      <c r="I4" s="309" t="s">
        <v>2</v>
      </c>
      <c r="J4" s="310"/>
      <c r="K4" s="310" t="s">
        <v>1</v>
      </c>
      <c r="L4" s="310"/>
      <c r="M4" s="310" t="s">
        <v>0</v>
      </c>
      <c r="N4" s="311"/>
      <c r="O4" s="111"/>
      <c r="P4" s="112"/>
      <c r="Q4" s="113"/>
    </row>
    <row r="5" spans="1:17" s="58" customFormat="1" ht="24" customHeight="1">
      <c r="A5" s="101"/>
      <c r="B5" s="66" t="s">
        <v>213</v>
      </c>
      <c r="C5" s="84" t="s">
        <v>7</v>
      </c>
      <c r="D5" s="53" t="s">
        <v>6</v>
      </c>
      <c r="E5" s="53" t="s">
        <v>4</v>
      </c>
      <c r="F5" s="53" t="s">
        <v>5</v>
      </c>
      <c r="G5" s="53"/>
      <c r="H5" s="54" t="s">
        <v>3</v>
      </c>
      <c r="I5" s="52" t="s">
        <v>7</v>
      </c>
      <c r="J5" s="53" t="s">
        <v>6</v>
      </c>
      <c r="K5" s="53" t="s">
        <v>4</v>
      </c>
      <c r="L5" s="53" t="s">
        <v>5</v>
      </c>
      <c r="M5" s="53"/>
      <c r="N5" s="54" t="s">
        <v>3</v>
      </c>
      <c r="O5" s="114" t="s">
        <v>107</v>
      </c>
      <c r="P5" s="115" t="s">
        <v>34</v>
      </c>
      <c r="Q5" s="116" t="s">
        <v>106</v>
      </c>
    </row>
    <row r="6" spans="1:17">
      <c r="B6" s="152" t="s">
        <v>28</v>
      </c>
      <c r="C6" s="130"/>
      <c r="D6" s="132"/>
      <c r="E6" s="133"/>
      <c r="F6" s="132"/>
      <c r="G6" s="133"/>
      <c r="H6" s="134"/>
      <c r="I6" s="131"/>
      <c r="J6" s="132"/>
      <c r="K6" s="133"/>
      <c r="L6" s="132"/>
      <c r="M6" s="133"/>
      <c r="N6" s="134"/>
      <c r="O6" s="117"/>
      <c r="P6" s="118"/>
      <c r="Q6" s="119"/>
    </row>
    <row r="7" spans="1:17">
      <c r="A7" s="101" t="s">
        <v>977</v>
      </c>
      <c r="B7" s="127" t="s">
        <v>2389</v>
      </c>
      <c r="C7" s="129"/>
      <c r="D7" s="128"/>
      <c r="E7" s="136" t="s">
        <v>25</v>
      </c>
      <c r="F7" s="128"/>
      <c r="G7" s="136"/>
      <c r="H7" s="137"/>
      <c r="I7" s="135"/>
      <c r="J7" s="128"/>
      <c r="K7" s="136"/>
      <c r="L7" s="128"/>
      <c r="M7" s="136"/>
      <c r="N7" s="137"/>
      <c r="O7" s="117" t="s">
        <v>2390</v>
      </c>
      <c r="P7" s="118" t="s">
        <v>2391</v>
      </c>
      <c r="Q7" s="119" t="s">
        <v>2392</v>
      </c>
    </row>
    <row r="8" spans="1:17">
      <c r="A8" s="101" t="s">
        <v>977</v>
      </c>
      <c r="B8" s="127" t="s">
        <v>2393</v>
      </c>
      <c r="C8" s="129"/>
      <c r="D8" s="128"/>
      <c r="E8" s="136" t="s">
        <v>25</v>
      </c>
      <c r="F8" s="128"/>
      <c r="G8" s="136"/>
      <c r="H8" s="137"/>
      <c r="I8" s="135"/>
      <c r="J8" s="128"/>
      <c r="K8" s="136"/>
      <c r="L8" s="128"/>
      <c r="M8" s="136"/>
      <c r="N8" s="137"/>
      <c r="O8" s="117" t="s">
        <v>2390</v>
      </c>
      <c r="P8" s="118" t="s">
        <v>2394</v>
      </c>
      <c r="Q8" s="119" t="s">
        <v>2392</v>
      </c>
    </row>
    <row r="9" spans="1:17">
      <c r="A9" s="101" t="s">
        <v>977</v>
      </c>
      <c r="B9" s="127" t="s">
        <v>2395</v>
      </c>
      <c r="C9" s="129"/>
      <c r="D9" s="128"/>
      <c r="E9" s="136" t="s">
        <v>25</v>
      </c>
      <c r="F9" s="128"/>
      <c r="G9" s="136"/>
      <c r="H9" s="137"/>
      <c r="I9" s="135"/>
      <c r="J9" s="128"/>
      <c r="K9" s="136"/>
      <c r="L9" s="128"/>
      <c r="M9" s="136"/>
      <c r="N9" s="137"/>
      <c r="O9" s="117" t="s">
        <v>2390</v>
      </c>
      <c r="P9" s="118" t="s">
        <v>2396</v>
      </c>
      <c r="Q9" s="119" t="s">
        <v>2392</v>
      </c>
    </row>
    <row r="10" spans="1:17">
      <c r="B10" s="151" t="s">
        <v>29</v>
      </c>
      <c r="C10" s="85"/>
      <c r="D10" s="75"/>
      <c r="E10" s="76"/>
      <c r="F10" s="75"/>
      <c r="G10" s="76"/>
      <c r="H10" s="70"/>
      <c r="I10" s="69"/>
      <c r="J10" s="75"/>
      <c r="K10" s="76"/>
      <c r="L10" s="75"/>
      <c r="M10" s="76"/>
      <c r="N10" s="70"/>
      <c r="O10" s="120"/>
      <c r="P10" s="121"/>
      <c r="Q10" s="122"/>
    </row>
    <row r="11" spans="1:17">
      <c r="A11" s="101" t="s">
        <v>978</v>
      </c>
      <c r="B11" s="127" t="s">
        <v>2379</v>
      </c>
      <c r="C11" s="129"/>
      <c r="D11" s="128"/>
      <c r="E11" s="136" t="s">
        <v>25</v>
      </c>
      <c r="F11" s="128"/>
      <c r="G11" s="136"/>
      <c r="H11" s="137"/>
      <c r="I11" s="135"/>
      <c r="J11" s="128"/>
      <c r="K11" s="136"/>
      <c r="L11" s="128"/>
      <c r="M11" s="136"/>
      <c r="N11" s="137"/>
      <c r="O11" s="117" t="s">
        <v>2380</v>
      </c>
      <c r="P11" s="118" t="s">
        <v>2381</v>
      </c>
      <c r="Q11" s="119" t="s">
        <v>2382</v>
      </c>
    </row>
    <row r="12" spans="1:17">
      <c r="A12" s="101" t="s">
        <v>978</v>
      </c>
      <c r="B12" s="127" t="s">
        <v>2383</v>
      </c>
      <c r="C12" s="129"/>
      <c r="D12" s="128"/>
      <c r="E12" s="136" t="s">
        <v>25</v>
      </c>
      <c r="F12" s="128"/>
      <c r="G12" s="136"/>
      <c r="H12" s="137"/>
      <c r="I12" s="135"/>
      <c r="J12" s="128"/>
      <c r="K12" s="136"/>
      <c r="L12" s="128"/>
      <c r="M12" s="136"/>
      <c r="N12" s="137"/>
      <c r="O12" s="117" t="s">
        <v>2380</v>
      </c>
      <c r="P12" s="118" t="s">
        <v>2384</v>
      </c>
      <c r="Q12" s="119" t="s">
        <v>2382</v>
      </c>
    </row>
    <row r="13" spans="1:17" ht="28">
      <c r="A13" s="101" t="s">
        <v>978</v>
      </c>
      <c r="B13" s="127" t="s">
        <v>2385</v>
      </c>
      <c r="C13" s="129"/>
      <c r="D13" s="128"/>
      <c r="E13" s="136" t="s">
        <v>25</v>
      </c>
      <c r="F13" s="128"/>
      <c r="G13" s="136"/>
      <c r="H13" s="137"/>
      <c r="I13" s="135"/>
      <c r="J13" s="128"/>
      <c r="K13" s="136"/>
      <c r="L13" s="128"/>
      <c r="M13" s="136"/>
      <c r="N13" s="137"/>
      <c r="O13" s="117" t="s">
        <v>2380</v>
      </c>
      <c r="P13" s="118" t="s">
        <v>2386</v>
      </c>
      <c r="Q13" s="119" t="s">
        <v>2382</v>
      </c>
    </row>
    <row r="14" spans="1:17" ht="28">
      <c r="A14" s="101" t="s">
        <v>978</v>
      </c>
      <c r="B14" s="127" t="s">
        <v>2387</v>
      </c>
      <c r="C14" s="129"/>
      <c r="D14" s="128"/>
      <c r="E14" s="136" t="s">
        <v>25</v>
      </c>
      <c r="F14" s="128"/>
      <c r="G14" s="136"/>
      <c r="H14" s="137"/>
      <c r="I14" s="135"/>
      <c r="J14" s="128"/>
      <c r="K14" s="136"/>
      <c r="L14" s="128"/>
      <c r="M14" s="136"/>
      <c r="N14" s="137"/>
      <c r="O14" s="117" t="s">
        <v>2380</v>
      </c>
      <c r="P14" s="118" t="s">
        <v>2388</v>
      </c>
      <c r="Q14" s="119" t="s">
        <v>2382</v>
      </c>
    </row>
    <row r="15" spans="1:17">
      <c r="A15" s="101" t="s">
        <v>978</v>
      </c>
      <c r="B15" s="127" t="s">
        <v>2407</v>
      </c>
      <c r="C15" s="129"/>
      <c r="D15" s="128"/>
      <c r="E15" s="136" t="s">
        <v>25</v>
      </c>
      <c r="F15" s="128"/>
      <c r="G15" s="136"/>
      <c r="H15" s="137"/>
      <c r="I15" s="135"/>
      <c r="J15" s="128"/>
      <c r="K15" s="136"/>
      <c r="L15" s="128"/>
      <c r="M15" s="136"/>
      <c r="N15" s="137"/>
      <c r="O15" s="117" t="s">
        <v>2408</v>
      </c>
      <c r="P15" s="118" t="s">
        <v>2409</v>
      </c>
      <c r="Q15" s="119" t="s">
        <v>2410</v>
      </c>
    </row>
    <row r="16" spans="1:17">
      <c r="A16" s="101" t="s">
        <v>978</v>
      </c>
      <c r="B16" s="127" t="s">
        <v>2411</v>
      </c>
      <c r="C16" s="129"/>
      <c r="D16" s="128"/>
      <c r="E16" s="136" t="s">
        <v>25</v>
      </c>
      <c r="F16" s="128"/>
      <c r="G16" s="136"/>
      <c r="H16" s="137"/>
      <c r="I16" s="135"/>
      <c r="J16" s="128"/>
      <c r="K16" s="136"/>
      <c r="L16" s="128"/>
      <c r="M16" s="136"/>
      <c r="N16" s="137"/>
      <c r="O16" s="117" t="s">
        <v>2408</v>
      </c>
      <c r="P16" s="118" t="s">
        <v>2412</v>
      </c>
      <c r="Q16" s="119" t="s">
        <v>2410</v>
      </c>
    </row>
    <row r="17" spans="1:17">
      <c r="A17" s="101" t="s">
        <v>978</v>
      </c>
      <c r="B17" s="127" t="s">
        <v>2413</v>
      </c>
      <c r="C17" s="129"/>
      <c r="D17" s="128"/>
      <c r="E17" s="136" t="s">
        <v>25</v>
      </c>
      <c r="F17" s="128"/>
      <c r="G17" s="136"/>
      <c r="H17" s="137"/>
      <c r="I17" s="135"/>
      <c r="J17" s="128"/>
      <c r="K17" s="136"/>
      <c r="L17" s="128"/>
      <c r="M17" s="136"/>
      <c r="N17" s="137"/>
      <c r="O17" s="117" t="s">
        <v>2408</v>
      </c>
      <c r="P17" s="118" t="s">
        <v>2414</v>
      </c>
      <c r="Q17" s="119" t="s">
        <v>2410</v>
      </c>
    </row>
    <row r="18" spans="1:17">
      <c r="B18" s="151" t="s">
        <v>30</v>
      </c>
      <c r="C18" s="85"/>
      <c r="D18" s="75"/>
      <c r="E18" s="76"/>
      <c r="F18" s="75"/>
      <c r="G18" s="76"/>
      <c r="H18" s="70"/>
      <c r="I18" s="69"/>
      <c r="J18" s="75"/>
      <c r="K18" s="76"/>
      <c r="L18" s="75"/>
      <c r="M18" s="76"/>
      <c r="N18" s="70"/>
      <c r="O18" s="120"/>
      <c r="P18" s="121"/>
      <c r="Q18" s="122"/>
    </row>
    <row r="19" spans="1:17">
      <c r="A19" s="101" t="s">
        <v>979</v>
      </c>
      <c r="B19" s="127" t="s">
        <v>2397</v>
      </c>
      <c r="C19" s="129"/>
      <c r="D19" s="128"/>
      <c r="E19" s="136"/>
      <c r="F19" s="128"/>
      <c r="G19" s="136"/>
      <c r="H19" s="137"/>
      <c r="I19" s="135"/>
      <c r="J19" s="128"/>
      <c r="K19" s="136" t="s">
        <v>25</v>
      </c>
      <c r="L19" s="128"/>
      <c r="M19" s="136"/>
      <c r="N19" s="137"/>
      <c r="O19" s="117" t="s">
        <v>2390</v>
      </c>
      <c r="P19" s="118" t="s">
        <v>2398</v>
      </c>
      <c r="Q19" s="119" t="s">
        <v>2399</v>
      </c>
    </row>
    <row r="20" spans="1:17" ht="28">
      <c r="A20" s="101" t="s">
        <v>979</v>
      </c>
      <c r="B20" s="127" t="s">
        <v>2400</v>
      </c>
      <c r="C20" s="129"/>
      <c r="D20" s="128"/>
      <c r="E20" s="136"/>
      <c r="F20" s="128"/>
      <c r="G20" s="136"/>
      <c r="H20" s="137"/>
      <c r="I20" s="135"/>
      <c r="J20" s="128"/>
      <c r="K20" s="136" t="s">
        <v>25</v>
      </c>
      <c r="L20" s="128"/>
      <c r="M20" s="136"/>
      <c r="N20" s="137"/>
      <c r="O20" s="117" t="s">
        <v>2401</v>
      </c>
      <c r="P20" s="118" t="s">
        <v>2402</v>
      </c>
      <c r="Q20" s="119" t="s">
        <v>2399</v>
      </c>
    </row>
    <row r="21" spans="1:17">
      <c r="A21" s="101" t="s">
        <v>979</v>
      </c>
      <c r="B21" s="127" t="s">
        <v>2403</v>
      </c>
      <c r="C21" s="129"/>
      <c r="D21" s="128"/>
      <c r="E21" s="136"/>
      <c r="F21" s="128"/>
      <c r="G21" s="136"/>
      <c r="H21" s="137"/>
      <c r="I21" s="135"/>
      <c r="J21" s="128"/>
      <c r="K21" s="136" t="s">
        <v>25</v>
      </c>
      <c r="L21" s="128"/>
      <c r="M21" s="136"/>
      <c r="N21" s="137"/>
      <c r="O21" s="117" t="s">
        <v>2401</v>
      </c>
      <c r="P21" s="118" t="s">
        <v>2404</v>
      </c>
      <c r="Q21" s="119" t="s">
        <v>2399</v>
      </c>
    </row>
    <row r="22" spans="1:17" ht="28">
      <c r="A22" s="101" t="s">
        <v>979</v>
      </c>
      <c r="B22" s="127" t="s">
        <v>2405</v>
      </c>
      <c r="C22" s="129"/>
      <c r="D22" s="128"/>
      <c r="E22" s="136"/>
      <c r="F22" s="128"/>
      <c r="G22" s="136"/>
      <c r="H22" s="137"/>
      <c r="I22" s="135"/>
      <c r="J22" s="128"/>
      <c r="K22" s="136" t="s">
        <v>25</v>
      </c>
      <c r="L22" s="128"/>
      <c r="M22" s="136"/>
      <c r="N22" s="137"/>
      <c r="O22" s="117" t="s">
        <v>2401</v>
      </c>
      <c r="P22" s="118" t="s">
        <v>2406</v>
      </c>
      <c r="Q22" s="119" t="s">
        <v>2399</v>
      </c>
    </row>
    <row r="23" spans="1:17">
      <c r="B23" s="151" t="s">
        <v>31</v>
      </c>
      <c r="C23" s="85"/>
      <c r="D23" s="75"/>
      <c r="E23" s="76"/>
      <c r="F23" s="75"/>
      <c r="G23" s="76"/>
      <c r="H23" s="70"/>
      <c r="I23" s="69"/>
      <c r="J23" s="75"/>
      <c r="K23" s="76"/>
      <c r="L23" s="75"/>
      <c r="M23" s="76"/>
      <c r="N23" s="70"/>
      <c r="O23" s="120"/>
      <c r="P23" s="121"/>
      <c r="Q23" s="122"/>
    </row>
    <row r="24" spans="1:17">
      <c r="B24" s="68"/>
      <c r="C24" s="103"/>
      <c r="D24" s="79"/>
      <c r="E24" s="80"/>
      <c r="F24" s="79"/>
      <c r="G24" s="80"/>
      <c r="H24" s="81"/>
      <c r="I24" s="78"/>
      <c r="J24" s="79"/>
      <c r="K24" s="80"/>
      <c r="L24" s="79"/>
      <c r="M24" s="80"/>
      <c r="N24" s="81"/>
      <c r="O24" s="125"/>
      <c r="P24" s="123"/>
      <c r="Q24" s="124"/>
    </row>
    <row r="25" spans="1:17" ht="23.25" customHeight="1">
      <c r="B25" s="151" t="s">
        <v>1072</v>
      </c>
      <c r="C25" s="103"/>
      <c r="D25" s="79"/>
      <c r="E25" s="80"/>
      <c r="F25" s="79"/>
      <c r="G25" s="80"/>
      <c r="H25" s="81"/>
      <c r="I25" s="78"/>
      <c r="J25" s="79"/>
      <c r="K25" s="80"/>
      <c r="L25" s="79"/>
      <c r="M25" s="80"/>
      <c r="N25" s="81"/>
      <c r="O25" s="125"/>
      <c r="P25" s="123"/>
      <c r="Q25" s="124"/>
    </row>
    <row r="26" spans="1:17">
      <c r="A26" s="101" t="s">
        <v>981</v>
      </c>
      <c r="B26" s="127" t="s">
        <v>2415</v>
      </c>
      <c r="C26" s="129"/>
      <c r="D26" s="128"/>
      <c r="E26" s="136"/>
      <c r="F26" s="128"/>
      <c r="G26" s="136"/>
      <c r="H26" s="137"/>
      <c r="I26" s="135"/>
      <c r="J26" s="128"/>
      <c r="K26" s="136" t="s">
        <v>25</v>
      </c>
      <c r="L26" s="128"/>
      <c r="M26" s="136"/>
      <c r="N26" s="137"/>
      <c r="O26" s="117" t="s">
        <v>2416</v>
      </c>
      <c r="P26" s="118" t="s">
        <v>2417</v>
      </c>
      <c r="Q26" s="119" t="s">
        <v>390</v>
      </c>
    </row>
    <row r="27" spans="1:17">
      <c r="B27" s="89" t="s">
        <v>274</v>
      </c>
      <c r="C27" s="90">
        <f>SUBTOTAL(3,$C$6:$C$26)</f>
        <v>0</v>
      </c>
      <c r="D27" s="90">
        <f t="shared" ref="D27:N27" si="0">SUBTOTAL(3,D6:D26)</f>
        <v>0</v>
      </c>
      <c r="E27" s="90">
        <f t="shared" si="0"/>
        <v>10</v>
      </c>
      <c r="F27" s="90">
        <f t="shared" si="0"/>
        <v>0</v>
      </c>
      <c r="G27" s="90">
        <f t="shared" si="0"/>
        <v>0</v>
      </c>
      <c r="H27" s="90">
        <f t="shared" si="0"/>
        <v>0</v>
      </c>
      <c r="I27" s="90">
        <f t="shared" si="0"/>
        <v>0</v>
      </c>
      <c r="J27" s="90">
        <f t="shared" si="0"/>
        <v>0</v>
      </c>
      <c r="K27" s="90">
        <f t="shared" si="0"/>
        <v>5</v>
      </c>
      <c r="L27" s="90">
        <f t="shared" si="0"/>
        <v>0</v>
      </c>
      <c r="M27" s="90">
        <f t="shared" si="0"/>
        <v>0</v>
      </c>
      <c r="N27" s="90">
        <f t="shared" si="0"/>
        <v>0</v>
      </c>
      <c r="O27" s="126"/>
      <c r="P27" s="126"/>
      <c r="Q27" s="126"/>
    </row>
    <row r="28" spans="1:17">
      <c r="B28" s="102" t="s">
        <v>284</v>
      </c>
      <c r="C28" s="1"/>
      <c r="D28" s="1"/>
      <c r="E28" s="1"/>
      <c r="F28" s="1"/>
      <c r="G28" s="1"/>
      <c r="H28" s="91">
        <f>SUM(C27:H27)</f>
        <v>10</v>
      </c>
      <c r="I28" s="1"/>
      <c r="J28" s="1"/>
      <c r="K28" s="1"/>
      <c r="L28" s="1"/>
      <c r="M28" s="1"/>
      <c r="N28" s="91">
        <f>SUM(I27:N27)</f>
        <v>5</v>
      </c>
    </row>
    <row r="29" spans="1:17">
      <c r="B29" s="9" t="s">
        <v>283</v>
      </c>
      <c r="C29" s="5"/>
      <c r="N29" s="88">
        <f>N28+H28</f>
        <v>15</v>
      </c>
    </row>
    <row r="30" spans="1:17">
      <c r="B30" s="9"/>
      <c r="C30" s="5"/>
      <c r="N30" s="88"/>
    </row>
    <row r="31" spans="1:17">
      <c r="B31" s="6" t="s">
        <v>285</v>
      </c>
      <c r="O31" s="146" t="s">
        <v>552</v>
      </c>
      <c r="P31" s="146" t="s">
        <v>553</v>
      </c>
      <c r="Q31" s="146" t="s">
        <v>554</v>
      </c>
    </row>
    <row r="32" spans="1:17">
      <c r="B32" s="92" t="s">
        <v>276</v>
      </c>
      <c r="C32" s="93">
        <f>COUNTIF($C$6:$C$26,"O")</f>
        <v>0</v>
      </c>
      <c r="D32" s="93">
        <f t="shared" ref="D32:N32" si="1">COUNTIF(D6:D26,"O")</f>
        <v>0</v>
      </c>
      <c r="E32" s="93">
        <f t="shared" si="1"/>
        <v>0</v>
      </c>
      <c r="F32" s="93">
        <f t="shared" si="1"/>
        <v>0</v>
      </c>
      <c r="G32" s="93">
        <f t="shared" si="1"/>
        <v>0</v>
      </c>
      <c r="H32" s="93">
        <f t="shared" si="1"/>
        <v>0</v>
      </c>
      <c r="I32" s="93">
        <f t="shared" si="1"/>
        <v>0</v>
      </c>
      <c r="J32" s="93">
        <f t="shared" si="1"/>
        <v>0</v>
      </c>
      <c r="K32" s="93">
        <f t="shared" si="1"/>
        <v>0</v>
      </c>
      <c r="L32" s="93">
        <f t="shared" si="1"/>
        <v>0</v>
      </c>
      <c r="M32" s="93">
        <f t="shared" si="1"/>
        <v>0</v>
      </c>
      <c r="N32" s="93">
        <f t="shared" si="1"/>
        <v>0</v>
      </c>
      <c r="O32">
        <f t="shared" ref="O32:O37" si="2">SUM(C32:H32)</f>
        <v>0</v>
      </c>
      <c r="P32">
        <f t="shared" ref="P32:P37" si="3">SUM(I32:N32)</f>
        <v>0</v>
      </c>
      <c r="Q32">
        <f t="shared" ref="Q32:Q37" si="4">SUM(C32:N32)</f>
        <v>0</v>
      </c>
    </row>
    <row r="33" spans="2:17">
      <c r="B33" s="94" t="s">
        <v>448</v>
      </c>
      <c r="C33" s="95">
        <f t="shared" ref="C33:N33" si="5">COUNTIF(C$6:C$26,"B")</f>
        <v>0</v>
      </c>
      <c r="D33" s="95">
        <f t="shared" si="5"/>
        <v>0</v>
      </c>
      <c r="E33" s="95">
        <f t="shared" si="5"/>
        <v>0</v>
      </c>
      <c r="F33" s="95">
        <f t="shared" si="5"/>
        <v>0</v>
      </c>
      <c r="G33" s="95">
        <f t="shared" si="5"/>
        <v>0</v>
      </c>
      <c r="H33" s="95">
        <f t="shared" si="5"/>
        <v>0</v>
      </c>
      <c r="I33" s="95">
        <f t="shared" si="5"/>
        <v>0</v>
      </c>
      <c r="J33" s="95">
        <f t="shared" si="5"/>
        <v>0</v>
      </c>
      <c r="K33" s="95">
        <f t="shared" si="5"/>
        <v>0</v>
      </c>
      <c r="L33" s="95">
        <f t="shared" si="5"/>
        <v>0</v>
      </c>
      <c r="M33" s="95">
        <f t="shared" si="5"/>
        <v>0</v>
      </c>
      <c r="N33" s="95">
        <f t="shared" si="5"/>
        <v>0</v>
      </c>
      <c r="O33">
        <f t="shared" si="2"/>
        <v>0</v>
      </c>
      <c r="P33">
        <f t="shared" si="3"/>
        <v>0</v>
      </c>
      <c r="Q33">
        <f t="shared" si="4"/>
        <v>0</v>
      </c>
    </row>
    <row r="34" spans="2:17">
      <c r="B34" s="94" t="s">
        <v>277</v>
      </c>
      <c r="C34" s="95">
        <f t="shared" ref="C34:N34" si="6">COUNTIF(C6:C26,"P")</f>
        <v>0</v>
      </c>
      <c r="D34" s="95">
        <f t="shared" si="6"/>
        <v>0</v>
      </c>
      <c r="E34" s="95">
        <f t="shared" si="6"/>
        <v>10</v>
      </c>
      <c r="F34" s="95">
        <f t="shared" si="6"/>
        <v>0</v>
      </c>
      <c r="G34" s="95">
        <f t="shared" si="6"/>
        <v>0</v>
      </c>
      <c r="H34" s="95">
        <f t="shared" si="6"/>
        <v>0</v>
      </c>
      <c r="I34" s="95">
        <f t="shared" si="6"/>
        <v>0</v>
      </c>
      <c r="J34" s="95">
        <f t="shared" si="6"/>
        <v>0</v>
      </c>
      <c r="K34" s="95">
        <f t="shared" si="6"/>
        <v>5</v>
      </c>
      <c r="L34" s="95">
        <f t="shared" si="6"/>
        <v>0</v>
      </c>
      <c r="M34" s="95">
        <f t="shared" si="6"/>
        <v>0</v>
      </c>
      <c r="N34" s="95">
        <f t="shared" si="6"/>
        <v>0</v>
      </c>
      <c r="O34">
        <f t="shared" si="2"/>
        <v>10</v>
      </c>
      <c r="P34">
        <f t="shared" si="3"/>
        <v>5</v>
      </c>
      <c r="Q34">
        <f t="shared" si="4"/>
        <v>15</v>
      </c>
    </row>
    <row r="35" spans="2:17">
      <c r="B35" s="94" t="s">
        <v>278</v>
      </c>
      <c r="C35" s="95">
        <f t="shared" ref="C35:N35" si="7">COUNTIF(C6:C26,"$")</f>
        <v>0</v>
      </c>
      <c r="D35" s="95">
        <f t="shared" si="7"/>
        <v>0</v>
      </c>
      <c r="E35" s="95">
        <f t="shared" si="7"/>
        <v>0</v>
      </c>
      <c r="F35" s="95">
        <f t="shared" si="7"/>
        <v>0</v>
      </c>
      <c r="G35" s="95">
        <f t="shared" si="7"/>
        <v>0</v>
      </c>
      <c r="H35" s="95">
        <f t="shared" si="7"/>
        <v>0</v>
      </c>
      <c r="I35" s="95">
        <f t="shared" si="7"/>
        <v>0</v>
      </c>
      <c r="J35" s="95">
        <f t="shared" si="7"/>
        <v>0</v>
      </c>
      <c r="K35" s="95">
        <f t="shared" si="7"/>
        <v>0</v>
      </c>
      <c r="L35" s="95">
        <f t="shared" si="7"/>
        <v>0</v>
      </c>
      <c r="M35" s="95">
        <f t="shared" si="7"/>
        <v>0</v>
      </c>
      <c r="N35" s="95">
        <f t="shared" si="7"/>
        <v>0</v>
      </c>
      <c r="O35">
        <f t="shared" si="2"/>
        <v>0</v>
      </c>
      <c r="P35">
        <f t="shared" si="3"/>
        <v>0</v>
      </c>
      <c r="Q35">
        <f t="shared" si="4"/>
        <v>0</v>
      </c>
    </row>
    <row r="36" spans="2:17">
      <c r="B36" s="94" t="s">
        <v>279</v>
      </c>
      <c r="C36" s="95">
        <f t="shared" ref="C36:N36" si="8">COUNTIF(C6:C26,"I")</f>
        <v>0</v>
      </c>
      <c r="D36" s="95">
        <f t="shared" si="8"/>
        <v>0</v>
      </c>
      <c r="E36" s="95">
        <f t="shared" si="8"/>
        <v>0</v>
      </c>
      <c r="F36" s="95">
        <f t="shared" si="8"/>
        <v>0</v>
      </c>
      <c r="G36" s="95">
        <f t="shared" si="8"/>
        <v>0</v>
      </c>
      <c r="H36" s="95">
        <f t="shared" si="8"/>
        <v>0</v>
      </c>
      <c r="I36" s="95">
        <f t="shared" si="8"/>
        <v>0</v>
      </c>
      <c r="J36" s="95">
        <f t="shared" si="8"/>
        <v>0</v>
      </c>
      <c r="K36" s="95">
        <f t="shared" si="8"/>
        <v>0</v>
      </c>
      <c r="L36" s="95">
        <f t="shared" si="8"/>
        <v>0</v>
      </c>
      <c r="M36" s="95">
        <f t="shared" si="8"/>
        <v>0</v>
      </c>
      <c r="N36" s="95">
        <f t="shared" si="8"/>
        <v>0</v>
      </c>
      <c r="O36">
        <f t="shared" si="2"/>
        <v>0</v>
      </c>
      <c r="P36">
        <f t="shared" si="3"/>
        <v>0</v>
      </c>
      <c r="Q36">
        <f t="shared" si="4"/>
        <v>0</v>
      </c>
    </row>
    <row r="37" spans="2:17" ht="15" thickBot="1">
      <c r="B37" s="94" t="s">
        <v>280</v>
      </c>
      <c r="C37" s="95">
        <f t="shared" ref="C37:N37" si="9">COUNTIF(C6:C26,"M")</f>
        <v>0</v>
      </c>
      <c r="D37" s="95">
        <f t="shared" si="9"/>
        <v>0</v>
      </c>
      <c r="E37" s="95">
        <f t="shared" si="9"/>
        <v>0</v>
      </c>
      <c r="F37" s="95">
        <f t="shared" si="9"/>
        <v>0</v>
      </c>
      <c r="G37" s="95">
        <f t="shared" si="9"/>
        <v>0</v>
      </c>
      <c r="H37" s="95">
        <f t="shared" si="9"/>
        <v>0</v>
      </c>
      <c r="I37" s="95">
        <f t="shared" si="9"/>
        <v>0</v>
      </c>
      <c r="J37" s="95">
        <f t="shared" si="9"/>
        <v>0</v>
      </c>
      <c r="K37" s="95">
        <f t="shared" si="9"/>
        <v>0</v>
      </c>
      <c r="L37" s="95">
        <f t="shared" si="9"/>
        <v>0</v>
      </c>
      <c r="M37" s="95">
        <f t="shared" si="9"/>
        <v>0</v>
      </c>
      <c r="N37" s="95">
        <f t="shared" si="9"/>
        <v>0</v>
      </c>
      <c r="O37">
        <f t="shared" si="2"/>
        <v>0</v>
      </c>
      <c r="P37">
        <f t="shared" si="3"/>
        <v>0</v>
      </c>
      <c r="Q37">
        <f t="shared" si="4"/>
        <v>0</v>
      </c>
    </row>
    <row r="38" spans="2:17" ht="15" thickTop="1">
      <c r="B38" s="96" t="s">
        <v>282</v>
      </c>
      <c r="C38" s="97">
        <f>SUM(C32:C37)</f>
        <v>0</v>
      </c>
      <c r="D38" s="97">
        <f t="shared" ref="D38:P38" si="10">SUM(D32:D37)</f>
        <v>0</v>
      </c>
      <c r="E38" s="97">
        <f t="shared" si="10"/>
        <v>10</v>
      </c>
      <c r="F38" s="97">
        <f t="shared" si="10"/>
        <v>0</v>
      </c>
      <c r="G38" s="97">
        <f t="shared" si="10"/>
        <v>0</v>
      </c>
      <c r="H38" s="97">
        <f t="shared" si="10"/>
        <v>0</v>
      </c>
      <c r="I38" s="97">
        <f t="shared" si="10"/>
        <v>0</v>
      </c>
      <c r="J38" s="97">
        <f t="shared" si="10"/>
        <v>0</v>
      </c>
      <c r="K38" s="97">
        <f t="shared" si="10"/>
        <v>5</v>
      </c>
      <c r="L38" s="97">
        <f t="shared" si="10"/>
        <v>0</v>
      </c>
      <c r="M38" s="97">
        <f t="shared" si="10"/>
        <v>0</v>
      </c>
      <c r="N38" s="97">
        <f t="shared" si="10"/>
        <v>0</v>
      </c>
      <c r="O38" s="97">
        <f t="shared" si="10"/>
        <v>10</v>
      </c>
      <c r="P38" s="97">
        <f t="shared" si="10"/>
        <v>5</v>
      </c>
      <c r="Q38" s="97">
        <f>SUM(Q32:Q37)</f>
        <v>15</v>
      </c>
    </row>
    <row r="39" spans="2:17">
      <c r="C39" s="86"/>
      <c r="N39">
        <f>SUM(C38:N38)</f>
        <v>15</v>
      </c>
    </row>
    <row r="41" spans="2:17">
      <c r="B41" s="98" t="s">
        <v>281</v>
      </c>
      <c r="C41" s="99">
        <f>IF(C38=C27,1,"ERROR")</f>
        <v>1</v>
      </c>
      <c r="D41" s="99">
        <f>IF(D38=D27,1,"ERROR")</f>
        <v>1</v>
      </c>
      <c r="E41" s="99">
        <f t="shared" ref="E41:N41" si="11">IF(E38=E27,1,"ERROR")</f>
        <v>1</v>
      </c>
      <c r="F41" s="99">
        <f t="shared" si="11"/>
        <v>1</v>
      </c>
      <c r="G41" s="99">
        <f t="shared" si="11"/>
        <v>1</v>
      </c>
      <c r="H41" s="99">
        <f t="shared" si="11"/>
        <v>1</v>
      </c>
      <c r="I41" s="99">
        <f t="shared" si="11"/>
        <v>1</v>
      </c>
      <c r="J41" s="99">
        <f t="shared" si="11"/>
        <v>1</v>
      </c>
      <c r="K41" s="99">
        <f t="shared" si="11"/>
        <v>1</v>
      </c>
      <c r="L41" s="99">
        <f t="shared" si="11"/>
        <v>1</v>
      </c>
      <c r="M41" s="99">
        <f t="shared" si="11"/>
        <v>1</v>
      </c>
      <c r="N41" s="99">
        <f t="shared" si="11"/>
        <v>1</v>
      </c>
    </row>
    <row r="44" spans="2:17">
      <c r="B44" s="92" t="s">
        <v>28</v>
      </c>
      <c r="C44" s="93">
        <f>COUNTIF($A$6:$A$26,"b")</f>
        <v>3</v>
      </c>
      <c r="D44" s="153">
        <f>C44/$C$49</f>
        <v>0.2</v>
      </c>
    </row>
    <row r="45" spans="2:17">
      <c r="B45" s="94" t="s">
        <v>29</v>
      </c>
      <c r="C45" s="95">
        <f>COUNTIF($A$6:$A$26,"e")</f>
        <v>7</v>
      </c>
      <c r="D45" s="153">
        <f>C45/$C$49</f>
        <v>0.46666666666666667</v>
      </c>
    </row>
    <row r="46" spans="2:17">
      <c r="B46" s="94" t="s">
        <v>30</v>
      </c>
      <c r="C46" s="95">
        <f>COUNTIF($A$6:$A$26,"s")</f>
        <v>4</v>
      </c>
      <c r="D46" s="153">
        <f>C46/$C$49</f>
        <v>0.26666666666666666</v>
      </c>
    </row>
    <row r="47" spans="2:17">
      <c r="B47" s="94" t="s">
        <v>31</v>
      </c>
      <c r="C47" s="95">
        <f>COUNTIF($A$6:$A$26,"p")</f>
        <v>0</v>
      </c>
      <c r="D47" s="153">
        <f>C47/$C$49</f>
        <v>0</v>
      </c>
    </row>
    <row r="48" spans="2:17">
      <c r="B48" s="94" t="s">
        <v>390</v>
      </c>
      <c r="C48" s="95">
        <f>COUNTIF($A$6:$A$26,"eng")</f>
        <v>1</v>
      </c>
      <c r="D48" s="153">
        <f>C48/$C$49</f>
        <v>6.6666666666666666E-2</v>
      </c>
    </row>
    <row r="49" spans="2:16">
      <c r="C49" s="5">
        <f>SUM(C44:C48)</f>
        <v>15</v>
      </c>
      <c r="D49" s="5">
        <f>SUM(D44:D48)</f>
        <v>1</v>
      </c>
    </row>
    <row r="52" spans="2:16">
      <c r="B52" s="28"/>
      <c r="C52" s="301" t="s">
        <v>9</v>
      </c>
      <c r="D52" s="302"/>
      <c r="E52" s="302"/>
      <c r="F52" s="302"/>
      <c r="G52" s="302"/>
      <c r="H52" s="303"/>
      <c r="I52" s="301" t="s">
        <v>8</v>
      </c>
      <c r="J52" s="302"/>
      <c r="K52" s="302"/>
      <c r="L52" s="302"/>
      <c r="M52" s="302"/>
      <c r="N52" s="304"/>
    </row>
    <row r="53" spans="2:16">
      <c r="B53" s="29"/>
      <c r="C53" s="83" t="s">
        <v>13</v>
      </c>
      <c r="D53" s="23"/>
      <c r="E53" s="23"/>
      <c r="F53" s="23"/>
      <c r="G53" s="23"/>
      <c r="H53" s="24" t="s">
        <v>12</v>
      </c>
      <c r="I53" s="22" t="s">
        <v>13</v>
      </c>
      <c r="J53" s="23"/>
      <c r="K53" s="23"/>
      <c r="L53" s="23"/>
      <c r="M53" s="23"/>
      <c r="N53" s="24" t="s">
        <v>12</v>
      </c>
    </row>
    <row r="54" spans="2:16">
      <c r="B54" s="67" t="s">
        <v>15</v>
      </c>
      <c r="C54" s="309" t="s">
        <v>2</v>
      </c>
      <c r="D54" s="310"/>
      <c r="E54" s="310" t="s">
        <v>1</v>
      </c>
      <c r="F54" s="310"/>
      <c r="G54" s="310" t="s">
        <v>0</v>
      </c>
      <c r="H54" s="311"/>
      <c r="I54" s="309" t="s">
        <v>2</v>
      </c>
      <c r="J54" s="310"/>
      <c r="K54" s="310" t="s">
        <v>1</v>
      </c>
      <c r="L54" s="310"/>
      <c r="M54" s="310" t="s">
        <v>0</v>
      </c>
      <c r="N54" s="311"/>
    </row>
    <row r="55" spans="2:16">
      <c r="B55" s="168" t="s">
        <v>213</v>
      </c>
      <c r="C55" s="84" t="s">
        <v>7</v>
      </c>
      <c r="D55" s="53" t="s">
        <v>6</v>
      </c>
      <c r="E55" s="53" t="s">
        <v>4</v>
      </c>
      <c r="F55" s="53" t="s">
        <v>5</v>
      </c>
      <c r="G55" s="53"/>
      <c r="H55" s="54" t="s">
        <v>3</v>
      </c>
      <c r="I55" s="52" t="s">
        <v>7</v>
      </c>
      <c r="J55" s="53" t="s">
        <v>6</v>
      </c>
      <c r="K55" s="53" t="s">
        <v>4</v>
      </c>
      <c r="L55" s="53" t="s">
        <v>5</v>
      </c>
      <c r="M55" s="53"/>
      <c r="N55" s="54" t="s">
        <v>3</v>
      </c>
    </row>
    <row r="56" spans="2:16">
      <c r="B56" s="92" t="s">
        <v>28</v>
      </c>
      <c r="C56" s="171">
        <f>SUBTOTAL(3,C7:C9)</f>
        <v>0</v>
      </c>
      <c r="D56" s="93">
        <f t="shared" ref="D56:N56" si="12">SUBTOTAL(3,D7:D9)</f>
        <v>0</v>
      </c>
      <c r="E56" s="93">
        <f t="shared" si="12"/>
        <v>3</v>
      </c>
      <c r="F56" s="93">
        <f t="shared" si="12"/>
        <v>0</v>
      </c>
      <c r="G56" s="93">
        <f t="shared" si="12"/>
        <v>0</v>
      </c>
      <c r="H56" s="172">
        <f t="shared" si="12"/>
        <v>0</v>
      </c>
      <c r="I56" s="171">
        <f t="shared" si="12"/>
        <v>0</v>
      </c>
      <c r="J56" s="93">
        <f t="shared" si="12"/>
        <v>0</v>
      </c>
      <c r="K56" s="93">
        <f t="shared" si="12"/>
        <v>0</v>
      </c>
      <c r="L56" s="93">
        <f t="shared" si="12"/>
        <v>0</v>
      </c>
      <c r="M56" s="93">
        <f t="shared" si="12"/>
        <v>0</v>
      </c>
      <c r="N56" s="93">
        <f t="shared" si="12"/>
        <v>0</v>
      </c>
      <c r="O56" s="93">
        <f>COUNTIF($A$6:$A$159,"b")</f>
        <v>3</v>
      </c>
      <c r="P56" s="170">
        <f>O56/O66</f>
        <v>0.2</v>
      </c>
    </row>
    <row r="57" spans="2:16">
      <c r="B57" s="94"/>
      <c r="C57" s="173"/>
      <c r="D57" s="95"/>
      <c r="E57" s="95"/>
      <c r="F57" s="95"/>
      <c r="G57" s="95"/>
      <c r="H57" s="176">
        <f>(SUM(C56:H56))/O66</f>
        <v>0.2</v>
      </c>
      <c r="I57" s="173"/>
      <c r="J57" s="95"/>
      <c r="K57" s="95"/>
      <c r="L57" s="95"/>
      <c r="M57" s="95"/>
      <c r="N57" s="176">
        <f>(SUM(I56:N56))/O66</f>
        <v>0</v>
      </c>
      <c r="O57" s="95"/>
      <c r="P57" s="170"/>
    </row>
    <row r="58" spans="2:16">
      <c r="B58" s="94" t="s">
        <v>29</v>
      </c>
      <c r="C58" s="173">
        <f t="shared" ref="C58:N58" si="13">SUBTOTAL(3,C11:C17)</f>
        <v>0</v>
      </c>
      <c r="D58" s="95">
        <f t="shared" si="13"/>
        <v>0</v>
      </c>
      <c r="E58" s="95">
        <f t="shared" si="13"/>
        <v>7</v>
      </c>
      <c r="F58" s="95">
        <f t="shared" si="13"/>
        <v>0</v>
      </c>
      <c r="G58" s="95">
        <f t="shared" si="13"/>
        <v>0</v>
      </c>
      <c r="H58" s="174">
        <f t="shared" si="13"/>
        <v>0</v>
      </c>
      <c r="I58" s="173">
        <f t="shared" si="13"/>
        <v>0</v>
      </c>
      <c r="J58" s="95">
        <f t="shared" si="13"/>
        <v>0</v>
      </c>
      <c r="K58" s="95">
        <f t="shared" si="13"/>
        <v>0</v>
      </c>
      <c r="L58" s="95">
        <f t="shared" si="13"/>
        <v>0</v>
      </c>
      <c r="M58" s="95">
        <f t="shared" si="13"/>
        <v>0</v>
      </c>
      <c r="N58" s="174">
        <f t="shared" si="13"/>
        <v>0</v>
      </c>
      <c r="O58" s="95">
        <f>COUNTIF($A$6:$A$159,"e")</f>
        <v>7</v>
      </c>
      <c r="P58" s="170">
        <f>O58/O66</f>
        <v>0.46666666666666667</v>
      </c>
    </row>
    <row r="59" spans="2:16">
      <c r="B59" s="94"/>
      <c r="C59" s="173"/>
      <c r="D59" s="95"/>
      <c r="E59" s="95"/>
      <c r="F59" s="95"/>
      <c r="G59" s="95"/>
      <c r="H59" s="176">
        <f>(SUM(C58:H58))/O66</f>
        <v>0.46666666666666667</v>
      </c>
      <c r="I59" s="173"/>
      <c r="J59" s="95"/>
      <c r="K59" s="95"/>
      <c r="L59" s="95"/>
      <c r="M59" s="95"/>
      <c r="N59" s="176">
        <f>(SUM(I58:N58))/O66</f>
        <v>0</v>
      </c>
      <c r="O59" s="95"/>
      <c r="P59" s="170"/>
    </row>
    <row r="60" spans="2:16">
      <c r="B60" s="94" t="s">
        <v>30</v>
      </c>
      <c r="C60" s="173">
        <f t="shared" ref="C60:N60" si="14">SUBTOTAL(3,C19:C22)</f>
        <v>0</v>
      </c>
      <c r="D60" s="95">
        <f t="shared" si="14"/>
        <v>0</v>
      </c>
      <c r="E60" s="95">
        <f t="shared" si="14"/>
        <v>0</v>
      </c>
      <c r="F60" s="95">
        <f t="shared" si="14"/>
        <v>0</v>
      </c>
      <c r="G60" s="95">
        <f t="shared" si="14"/>
        <v>0</v>
      </c>
      <c r="H60" s="174">
        <f t="shared" si="14"/>
        <v>0</v>
      </c>
      <c r="I60" s="173">
        <f t="shared" si="14"/>
        <v>0</v>
      </c>
      <c r="J60" s="95">
        <f t="shared" si="14"/>
        <v>0</v>
      </c>
      <c r="K60" s="95">
        <f t="shared" si="14"/>
        <v>4</v>
      </c>
      <c r="L60" s="95">
        <f t="shared" si="14"/>
        <v>0</v>
      </c>
      <c r="M60" s="95">
        <f t="shared" si="14"/>
        <v>0</v>
      </c>
      <c r="N60" s="174">
        <f t="shared" si="14"/>
        <v>0</v>
      </c>
      <c r="O60" s="95">
        <f>COUNTIF($A$6:$A$159,"s")</f>
        <v>4</v>
      </c>
      <c r="P60" s="170">
        <f>O60/O66</f>
        <v>0.26666666666666666</v>
      </c>
    </row>
    <row r="61" spans="2:16">
      <c r="B61" s="94"/>
      <c r="C61" s="173"/>
      <c r="D61" s="95"/>
      <c r="E61" s="95"/>
      <c r="F61" s="95"/>
      <c r="G61" s="95"/>
      <c r="H61" s="176">
        <f>(SUM(C60:H60))/O66</f>
        <v>0</v>
      </c>
      <c r="I61" s="173"/>
      <c r="J61" s="95"/>
      <c r="K61" s="95"/>
      <c r="L61" s="95"/>
      <c r="M61" s="95"/>
      <c r="N61" s="176">
        <f>(SUM(I60:N60))/O66</f>
        <v>0.26666666666666666</v>
      </c>
      <c r="O61" s="95"/>
      <c r="P61" s="170"/>
    </row>
    <row r="62" spans="2:16">
      <c r="B62" s="94" t="s">
        <v>31</v>
      </c>
      <c r="C62" s="173">
        <f t="shared" ref="C62:N62" si="15">SUBTOTAL(3,C24:C24)</f>
        <v>0</v>
      </c>
      <c r="D62" s="95">
        <f t="shared" si="15"/>
        <v>0</v>
      </c>
      <c r="E62" s="95">
        <f t="shared" si="15"/>
        <v>0</v>
      </c>
      <c r="F62" s="95">
        <f t="shared" si="15"/>
        <v>0</v>
      </c>
      <c r="G62" s="95">
        <f t="shared" si="15"/>
        <v>0</v>
      </c>
      <c r="H62" s="174">
        <f t="shared" si="15"/>
        <v>0</v>
      </c>
      <c r="I62" s="173">
        <f t="shared" si="15"/>
        <v>0</v>
      </c>
      <c r="J62" s="95">
        <f t="shared" si="15"/>
        <v>0</v>
      </c>
      <c r="K62" s="95">
        <f t="shared" si="15"/>
        <v>0</v>
      </c>
      <c r="L62" s="95">
        <f t="shared" si="15"/>
        <v>0</v>
      </c>
      <c r="M62" s="95">
        <f t="shared" si="15"/>
        <v>0</v>
      </c>
      <c r="N62" s="174">
        <f t="shared" si="15"/>
        <v>0</v>
      </c>
      <c r="O62" s="95">
        <f>COUNTIF($A$6:$A$159,"p")</f>
        <v>0</v>
      </c>
      <c r="P62" s="170">
        <f>O62/O66</f>
        <v>0</v>
      </c>
    </row>
    <row r="63" spans="2:16">
      <c r="B63" s="94"/>
      <c r="C63" s="173"/>
      <c r="D63" s="95"/>
      <c r="E63" s="95"/>
      <c r="F63" s="95"/>
      <c r="G63" s="95"/>
      <c r="H63" s="176">
        <f>(SUM(C62:H62))/O66</f>
        <v>0</v>
      </c>
      <c r="I63" s="173"/>
      <c r="J63" s="95"/>
      <c r="K63" s="95"/>
      <c r="L63" s="95"/>
      <c r="M63" s="95"/>
      <c r="N63" s="176">
        <f>(SUM(I62:N62))/O66</f>
        <v>0</v>
      </c>
      <c r="O63" s="95"/>
      <c r="P63" s="170"/>
    </row>
    <row r="64" spans="2:16">
      <c r="B64" s="94" t="s">
        <v>390</v>
      </c>
      <c r="C64" s="173">
        <f t="shared" ref="C64:N64" si="16">SUBTOTAL(3,C25:C26)</f>
        <v>0</v>
      </c>
      <c r="D64" s="95">
        <f t="shared" si="16"/>
        <v>0</v>
      </c>
      <c r="E64" s="95">
        <f t="shared" si="16"/>
        <v>0</v>
      </c>
      <c r="F64" s="95">
        <f t="shared" si="16"/>
        <v>0</v>
      </c>
      <c r="G64" s="95">
        <f t="shared" si="16"/>
        <v>0</v>
      </c>
      <c r="H64" s="174">
        <f t="shared" si="16"/>
        <v>0</v>
      </c>
      <c r="I64" s="173">
        <f t="shared" si="16"/>
        <v>0</v>
      </c>
      <c r="J64" s="95">
        <f t="shared" si="16"/>
        <v>0</v>
      </c>
      <c r="K64" s="95">
        <f t="shared" si="16"/>
        <v>1</v>
      </c>
      <c r="L64" s="95">
        <f t="shared" si="16"/>
        <v>0</v>
      </c>
      <c r="M64" s="95">
        <f t="shared" si="16"/>
        <v>0</v>
      </c>
      <c r="N64" s="174">
        <f t="shared" si="16"/>
        <v>0</v>
      </c>
      <c r="O64" s="95">
        <f>COUNTIF($A$6:$A$159,"eng")</f>
        <v>1</v>
      </c>
      <c r="P64" s="170">
        <f>O64/O66</f>
        <v>6.6666666666666666E-2</v>
      </c>
    </row>
    <row r="65" spans="2:16">
      <c r="B65" s="148"/>
      <c r="C65" s="175"/>
      <c r="D65" s="149"/>
      <c r="E65" s="149"/>
      <c r="F65" s="149"/>
      <c r="G65" s="149"/>
      <c r="H65" s="177">
        <f>(SUM(C64:H64))/O66</f>
        <v>0</v>
      </c>
      <c r="I65" s="175"/>
      <c r="J65" s="149"/>
      <c r="K65" s="149"/>
      <c r="L65" s="149"/>
      <c r="M65" s="149"/>
      <c r="N65" s="177">
        <f>(SUM(I64:N64))/O66</f>
        <v>6.6666666666666666E-2</v>
      </c>
      <c r="O65" s="149"/>
      <c r="P65" s="170"/>
    </row>
    <row r="66" spans="2:16">
      <c r="C66" s="82">
        <f>SUM(C56,C58,C60,C62,C64)</f>
        <v>0</v>
      </c>
      <c r="D66" s="82">
        <f>SUM(D56,D58,D60,D62,D64)</f>
        <v>0</v>
      </c>
      <c r="E66" s="82">
        <f>SUM(E56,E58,E60,E62,E64)</f>
        <v>10</v>
      </c>
      <c r="F66" s="82">
        <f>SUM(F56,F58,F60,F62,F64)</f>
        <v>0</v>
      </c>
      <c r="G66" s="82"/>
      <c r="H66" s="82">
        <f>SUM(H56,H58,H60,H62,H64)</f>
        <v>0</v>
      </c>
      <c r="I66" s="82">
        <f>SUM(I56,I58,I60,I62,I64)</f>
        <v>0</v>
      </c>
      <c r="J66" s="82">
        <f>SUM(J56,J58,J60,J62,J64)</f>
        <v>0</v>
      </c>
      <c r="K66" s="82">
        <f>SUM(K56,K58,K60,K62,K64)</f>
        <v>5</v>
      </c>
      <c r="L66" s="82">
        <f>SUM(L56,L58,L60,L62,L64)</f>
        <v>0</v>
      </c>
      <c r="M66" s="82"/>
      <c r="N66" s="82">
        <f>SUM(N56,N58,N60,N62,N64)</f>
        <v>0</v>
      </c>
      <c r="O66" s="5">
        <f>SUM(O56:O64)</f>
        <v>15</v>
      </c>
      <c r="P66" s="153">
        <f>SUM(P56:P65)</f>
        <v>1</v>
      </c>
    </row>
    <row r="67" spans="2:16">
      <c r="H67">
        <f>SUM(C66:H66)</f>
        <v>10</v>
      </c>
      <c r="N67">
        <f>SUM(I66:N66)</f>
        <v>5</v>
      </c>
    </row>
  </sheetData>
  <mergeCells count="16">
    <mergeCell ref="C2:H2"/>
    <mergeCell ref="I2:N2"/>
    <mergeCell ref="C4:D4"/>
    <mergeCell ref="E4:F4"/>
    <mergeCell ref="G4:H4"/>
    <mergeCell ref="I4:J4"/>
    <mergeCell ref="K4:L4"/>
    <mergeCell ref="M4:N4"/>
    <mergeCell ref="C52:H52"/>
    <mergeCell ref="I52:N52"/>
    <mergeCell ref="C54:D54"/>
    <mergeCell ref="E54:F54"/>
    <mergeCell ref="G54:H54"/>
    <mergeCell ref="I54:J54"/>
    <mergeCell ref="K54:L54"/>
    <mergeCell ref="M54:N54"/>
  </mergeCells>
  <pageMargins left="0.7" right="0.7" top="0.75" bottom="0.75" header="0.3" footer="0.3"/>
  <legacyDrawing r:id="rId1"/>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rgb="FF00B050"/>
  </sheetPr>
  <dimension ref="A1:Q79"/>
  <sheetViews>
    <sheetView zoomScale="85" zoomScaleNormal="85" zoomScalePageLayoutView="85" workbookViewId="0">
      <pane xSplit="2" ySplit="5" topLeftCell="C6" activePane="bottomRight" state="frozen"/>
      <selection activeCell="B1" sqref="B1"/>
      <selection pane="topRight" activeCell="C1" sqref="C1"/>
      <selection pane="bottomLeft" activeCell="B6" sqref="B6"/>
      <selection pane="bottomRight" activeCell="C1" sqref="C1"/>
    </sheetView>
  </sheetViews>
  <sheetFormatPr baseColWidth="10" defaultColWidth="8.83203125" defaultRowHeight="14" x14ac:dyDescent="0"/>
  <cols>
    <col min="1" max="1" width="4.33203125" style="101" bestFit="1" customWidth="1"/>
    <col min="2" max="2" width="47.5" customWidth="1"/>
    <col min="3" max="3" width="10.33203125" style="82" customWidth="1"/>
    <col min="4" max="4" width="9.1640625" customWidth="1"/>
    <col min="7" max="7" width="6.1640625" customWidth="1"/>
    <col min="9" max="9" width="10.1640625" customWidth="1"/>
    <col min="10" max="10" width="8.83203125" customWidth="1"/>
    <col min="11" max="11" width="7.6640625" customWidth="1"/>
    <col min="13" max="13" width="5.33203125" customWidth="1"/>
    <col min="14" max="14" width="7.6640625" customWidth="1"/>
    <col min="15" max="15" width="29.1640625" style="104" customWidth="1"/>
    <col min="16" max="16" width="29.6640625" style="104" customWidth="1"/>
    <col min="17" max="17" width="27.6640625" style="104" customWidth="1"/>
  </cols>
  <sheetData>
    <row r="1" spans="1:17">
      <c r="B1" s="51" t="s">
        <v>1865</v>
      </c>
      <c r="C1" t="s">
        <v>1866</v>
      </c>
    </row>
    <row r="2" spans="1:17" ht="17.5" customHeight="1">
      <c r="B2" s="28"/>
      <c r="C2" s="301" t="s">
        <v>9</v>
      </c>
      <c r="D2" s="302"/>
      <c r="E2" s="302"/>
      <c r="F2" s="302"/>
      <c r="G2" s="302"/>
      <c r="H2" s="303"/>
      <c r="I2" s="301" t="s">
        <v>8</v>
      </c>
      <c r="J2" s="302"/>
      <c r="K2" s="302"/>
      <c r="L2" s="302"/>
      <c r="M2" s="302"/>
      <c r="N2" s="304"/>
      <c r="O2" s="105"/>
      <c r="P2" s="106"/>
      <c r="Q2" s="107"/>
    </row>
    <row r="3" spans="1:17" hidden="1">
      <c r="B3" s="29"/>
      <c r="C3" s="83" t="s">
        <v>13</v>
      </c>
      <c r="D3" s="23"/>
      <c r="E3" s="23"/>
      <c r="F3" s="23"/>
      <c r="G3" s="23"/>
      <c r="H3" s="24" t="s">
        <v>12</v>
      </c>
      <c r="I3" s="22" t="s">
        <v>13</v>
      </c>
      <c r="J3" s="23"/>
      <c r="K3" s="23"/>
      <c r="L3" s="23"/>
      <c r="M3" s="23"/>
      <c r="N3" s="24" t="s">
        <v>12</v>
      </c>
      <c r="O3" s="108"/>
      <c r="P3" s="109"/>
      <c r="Q3" s="110"/>
    </row>
    <row r="4" spans="1:17" s="58" customFormat="1" ht="20.5" customHeight="1">
      <c r="A4" s="101"/>
      <c r="B4" s="67" t="s">
        <v>15</v>
      </c>
      <c r="C4" s="309" t="s">
        <v>2</v>
      </c>
      <c r="D4" s="310"/>
      <c r="E4" s="310" t="s">
        <v>1</v>
      </c>
      <c r="F4" s="310"/>
      <c r="G4" s="310" t="s">
        <v>0</v>
      </c>
      <c r="H4" s="311"/>
      <c r="I4" s="309" t="s">
        <v>2</v>
      </c>
      <c r="J4" s="310"/>
      <c r="K4" s="310" t="s">
        <v>1</v>
      </c>
      <c r="L4" s="310"/>
      <c r="M4" s="310" t="s">
        <v>0</v>
      </c>
      <c r="N4" s="311"/>
      <c r="O4" s="111"/>
      <c r="P4" s="112"/>
      <c r="Q4" s="113"/>
    </row>
    <row r="5" spans="1:17" s="58" customFormat="1" ht="24" customHeight="1">
      <c r="A5" s="101"/>
      <c r="B5" s="66" t="s">
        <v>213</v>
      </c>
      <c r="C5" s="84" t="s">
        <v>7</v>
      </c>
      <c r="D5" s="53" t="s">
        <v>6</v>
      </c>
      <c r="E5" s="53" t="s">
        <v>4</v>
      </c>
      <c r="F5" s="53" t="s">
        <v>5</v>
      </c>
      <c r="G5" s="53"/>
      <c r="H5" s="54" t="s">
        <v>3</v>
      </c>
      <c r="I5" s="52" t="s">
        <v>7</v>
      </c>
      <c r="J5" s="53" t="s">
        <v>6</v>
      </c>
      <c r="K5" s="53" t="s">
        <v>4</v>
      </c>
      <c r="L5" s="53" t="s">
        <v>5</v>
      </c>
      <c r="M5" s="53"/>
      <c r="N5" s="54" t="s">
        <v>3</v>
      </c>
      <c r="O5" s="114" t="s">
        <v>107</v>
      </c>
      <c r="P5" s="115" t="s">
        <v>34</v>
      </c>
      <c r="Q5" s="116" t="s">
        <v>106</v>
      </c>
    </row>
    <row r="6" spans="1:17">
      <c r="B6" s="152" t="s">
        <v>28</v>
      </c>
      <c r="C6" s="130"/>
      <c r="D6" s="132"/>
      <c r="E6" s="133"/>
      <c r="F6" s="132"/>
      <c r="G6" s="133"/>
      <c r="H6" s="134"/>
      <c r="I6" s="131"/>
      <c r="J6" s="132"/>
      <c r="K6" s="133"/>
      <c r="L6" s="132"/>
      <c r="M6" s="133"/>
      <c r="N6" s="134"/>
      <c r="O6" s="117"/>
      <c r="P6" s="118"/>
      <c r="Q6" s="119"/>
    </row>
    <row r="7" spans="1:17">
      <c r="A7" s="101" t="s">
        <v>977</v>
      </c>
      <c r="B7" s="68" t="s">
        <v>1785</v>
      </c>
      <c r="C7" s="129"/>
      <c r="D7" s="128"/>
      <c r="E7" s="136"/>
      <c r="F7" s="128"/>
      <c r="G7" s="136"/>
      <c r="H7" s="137"/>
      <c r="I7" s="69"/>
      <c r="J7" s="75"/>
      <c r="K7" s="76" t="s">
        <v>25</v>
      </c>
      <c r="L7" s="75"/>
      <c r="M7" s="76"/>
      <c r="N7" s="70"/>
      <c r="O7" s="120" t="s">
        <v>1781</v>
      </c>
      <c r="P7" s="121" t="s">
        <v>1800</v>
      </c>
      <c r="Q7" s="119"/>
    </row>
    <row r="8" spans="1:17" ht="24">
      <c r="A8" s="101" t="s">
        <v>977</v>
      </c>
      <c r="B8" s="68" t="s">
        <v>1864</v>
      </c>
      <c r="C8" s="129"/>
      <c r="D8" s="128"/>
      <c r="E8" s="136"/>
      <c r="F8" s="128"/>
      <c r="G8" s="136"/>
      <c r="H8" s="137"/>
      <c r="I8" s="69"/>
      <c r="J8" s="75"/>
      <c r="K8" s="76" t="s">
        <v>25</v>
      </c>
      <c r="L8" s="75"/>
      <c r="M8" s="76"/>
      <c r="N8" s="70"/>
      <c r="O8" s="120" t="s">
        <v>1786</v>
      </c>
      <c r="P8" s="121" t="s">
        <v>1802</v>
      </c>
      <c r="Q8" s="119"/>
    </row>
    <row r="9" spans="1:17" ht="15.75" customHeight="1">
      <c r="A9" s="101" t="s">
        <v>977</v>
      </c>
      <c r="B9" s="68" t="s">
        <v>1795</v>
      </c>
      <c r="C9" s="129"/>
      <c r="D9" s="128"/>
      <c r="E9" s="136"/>
      <c r="F9" s="128"/>
      <c r="G9" s="136"/>
      <c r="H9" s="137"/>
      <c r="I9" s="69"/>
      <c r="J9" s="75"/>
      <c r="K9" s="76" t="s">
        <v>25</v>
      </c>
      <c r="L9" s="75"/>
      <c r="M9" s="76"/>
      <c r="N9" s="70"/>
      <c r="O9" s="120" t="s">
        <v>1787</v>
      </c>
      <c r="P9" s="121" t="s">
        <v>1801</v>
      </c>
      <c r="Q9" s="119"/>
    </row>
    <row r="10" spans="1:17" ht="24" customHeight="1">
      <c r="A10" s="101" t="s">
        <v>977</v>
      </c>
      <c r="B10" s="68" t="s">
        <v>1796</v>
      </c>
      <c r="C10" s="129"/>
      <c r="D10" s="128"/>
      <c r="E10" s="136"/>
      <c r="F10" s="128"/>
      <c r="G10" s="136"/>
      <c r="H10" s="137"/>
      <c r="I10" s="69"/>
      <c r="J10" s="75"/>
      <c r="K10" s="76"/>
      <c r="L10" s="75"/>
      <c r="M10" s="76"/>
      <c r="N10" s="70" t="s">
        <v>115</v>
      </c>
      <c r="O10" s="191" t="s">
        <v>1782</v>
      </c>
      <c r="P10" s="121" t="s">
        <v>1803</v>
      </c>
      <c r="Q10" s="119"/>
    </row>
    <row r="11" spans="1:17" ht="15.75" customHeight="1">
      <c r="A11" s="101" t="s">
        <v>977</v>
      </c>
      <c r="B11" s="68" t="s">
        <v>1797</v>
      </c>
      <c r="C11" s="129"/>
      <c r="D11" s="128"/>
      <c r="E11" s="136"/>
      <c r="F11" s="128"/>
      <c r="G11" s="136"/>
      <c r="H11" s="137"/>
      <c r="I11" s="69"/>
      <c r="J11" s="75"/>
      <c r="K11" s="76" t="s">
        <v>25</v>
      </c>
      <c r="L11" s="75"/>
      <c r="M11" s="76"/>
      <c r="N11" s="70"/>
      <c r="O11" s="120" t="s">
        <v>1783</v>
      </c>
      <c r="P11" s="121" t="s">
        <v>1788</v>
      </c>
      <c r="Q11" s="119"/>
    </row>
    <row r="12" spans="1:17" ht="27" customHeight="1">
      <c r="A12" s="101" t="s">
        <v>977</v>
      </c>
      <c r="B12" s="68" t="s">
        <v>1798</v>
      </c>
      <c r="C12" s="129"/>
      <c r="D12" s="128"/>
      <c r="E12" s="136"/>
      <c r="F12" s="128"/>
      <c r="G12" s="136"/>
      <c r="H12" s="137"/>
      <c r="I12" s="69"/>
      <c r="J12" s="75"/>
      <c r="K12" s="76" t="s">
        <v>25</v>
      </c>
      <c r="L12" s="75"/>
      <c r="M12" s="76"/>
      <c r="N12" s="70"/>
      <c r="O12" s="120" t="s">
        <v>1789</v>
      </c>
      <c r="P12" s="121" t="s">
        <v>1790</v>
      </c>
      <c r="Q12" s="119"/>
    </row>
    <row r="13" spans="1:17" ht="15" customHeight="1">
      <c r="A13" s="101" t="s">
        <v>977</v>
      </c>
      <c r="B13" s="68" t="s">
        <v>1799</v>
      </c>
      <c r="C13" s="129"/>
      <c r="D13" s="128"/>
      <c r="E13" s="136"/>
      <c r="F13" s="128"/>
      <c r="G13" s="136"/>
      <c r="H13" s="137"/>
      <c r="I13" s="69"/>
      <c r="J13" s="75"/>
      <c r="K13" s="76" t="s">
        <v>25</v>
      </c>
      <c r="L13" s="75"/>
      <c r="M13" s="76"/>
      <c r="N13" s="70"/>
      <c r="O13" s="120" t="s">
        <v>1791</v>
      </c>
      <c r="P13" s="121" t="s">
        <v>1792</v>
      </c>
      <c r="Q13" s="119"/>
    </row>
    <row r="14" spans="1:17" ht="15.75" customHeight="1">
      <c r="A14" s="101" t="s">
        <v>977</v>
      </c>
      <c r="B14" s="68" t="s">
        <v>1793</v>
      </c>
      <c r="C14" s="129"/>
      <c r="D14" s="128"/>
      <c r="E14" s="136"/>
      <c r="F14" s="128"/>
      <c r="G14" s="136"/>
      <c r="H14" s="137"/>
      <c r="I14" s="69"/>
      <c r="J14" s="75"/>
      <c r="K14" s="76" t="s">
        <v>25</v>
      </c>
      <c r="L14" s="75"/>
      <c r="M14" s="76"/>
      <c r="N14" s="70"/>
      <c r="O14" s="120" t="s">
        <v>1784</v>
      </c>
      <c r="P14" s="121" t="s">
        <v>1794</v>
      </c>
      <c r="Q14" s="119"/>
    </row>
    <row r="15" spans="1:17" ht="15.75" customHeight="1">
      <c r="B15" s="151" t="s">
        <v>29</v>
      </c>
      <c r="C15" s="129"/>
      <c r="D15" s="128"/>
      <c r="E15" s="136"/>
      <c r="F15" s="128"/>
      <c r="G15" s="136"/>
      <c r="H15" s="137"/>
      <c r="I15" s="69"/>
      <c r="J15" s="75"/>
      <c r="K15" s="76"/>
      <c r="L15" s="75"/>
      <c r="M15" s="76"/>
      <c r="N15" s="70"/>
      <c r="O15" s="120"/>
      <c r="P15" s="121"/>
      <c r="Q15" s="119"/>
    </row>
    <row r="16" spans="1:17">
      <c r="A16" s="101" t="s">
        <v>978</v>
      </c>
      <c r="B16" s="68" t="s">
        <v>1804</v>
      </c>
      <c r="C16" s="129"/>
      <c r="D16" s="128"/>
      <c r="E16" s="136" t="s">
        <v>25</v>
      </c>
      <c r="F16" s="128"/>
      <c r="G16" s="136"/>
      <c r="H16" s="137"/>
      <c r="I16" s="69"/>
      <c r="J16" s="75"/>
      <c r="K16" s="76"/>
      <c r="L16" s="75"/>
      <c r="M16" s="76"/>
      <c r="N16" s="70"/>
      <c r="O16" s="120" t="s">
        <v>1805</v>
      </c>
      <c r="P16" s="121" t="s">
        <v>1806</v>
      </c>
      <c r="Q16" s="122"/>
    </row>
    <row r="17" spans="1:17" ht="28.5" customHeight="1">
      <c r="A17" s="101" t="s">
        <v>978</v>
      </c>
      <c r="B17" s="68" t="s">
        <v>1819</v>
      </c>
      <c r="C17" s="129"/>
      <c r="D17" s="128"/>
      <c r="E17" s="136" t="s">
        <v>25</v>
      </c>
      <c r="F17" s="128"/>
      <c r="G17" s="136"/>
      <c r="H17" s="137"/>
      <c r="I17" s="69"/>
      <c r="J17" s="75"/>
      <c r="K17" s="76"/>
      <c r="L17" s="75"/>
      <c r="M17" s="76"/>
      <c r="N17" s="70"/>
      <c r="O17" s="120" t="s">
        <v>1807</v>
      </c>
      <c r="P17" s="121" t="s">
        <v>1808</v>
      </c>
      <c r="Q17" s="122"/>
    </row>
    <row r="18" spans="1:17">
      <c r="A18" s="101" t="s">
        <v>978</v>
      </c>
      <c r="B18" s="68" t="s">
        <v>1809</v>
      </c>
      <c r="C18" s="129"/>
      <c r="D18" s="128"/>
      <c r="E18" s="136"/>
      <c r="F18" s="128"/>
      <c r="G18" s="136"/>
      <c r="H18" s="137"/>
      <c r="I18" s="69"/>
      <c r="J18" s="75"/>
      <c r="K18" s="76" t="s">
        <v>25</v>
      </c>
      <c r="L18" s="75"/>
      <c r="M18" s="76"/>
      <c r="N18" s="70"/>
      <c r="O18" s="120" t="s">
        <v>1810</v>
      </c>
      <c r="P18" s="121" t="s">
        <v>1821</v>
      </c>
      <c r="Q18" s="122"/>
    </row>
    <row r="19" spans="1:17">
      <c r="A19" s="101" t="s">
        <v>978</v>
      </c>
      <c r="B19" s="68" t="s">
        <v>1811</v>
      </c>
      <c r="C19" s="129"/>
      <c r="D19" s="128"/>
      <c r="E19" s="136"/>
      <c r="F19" s="128"/>
      <c r="G19" s="136"/>
      <c r="H19" s="137"/>
      <c r="I19" s="69"/>
      <c r="J19" s="75"/>
      <c r="K19" s="76" t="s">
        <v>25</v>
      </c>
      <c r="L19" s="75"/>
      <c r="M19" s="76"/>
      <c r="N19" s="70"/>
      <c r="O19" s="120" t="s">
        <v>1812</v>
      </c>
      <c r="P19" s="121" t="s">
        <v>1813</v>
      </c>
      <c r="Q19" s="122"/>
    </row>
    <row r="20" spans="1:17" ht="15.75" customHeight="1">
      <c r="A20" s="101" t="s">
        <v>978</v>
      </c>
      <c r="B20" s="68" t="s">
        <v>1814</v>
      </c>
      <c r="C20" s="129"/>
      <c r="D20" s="128"/>
      <c r="E20" s="136" t="s">
        <v>25</v>
      </c>
      <c r="F20" s="128"/>
      <c r="G20" s="136"/>
      <c r="H20" s="137"/>
      <c r="I20" s="69"/>
      <c r="J20" s="75"/>
      <c r="K20" s="76"/>
      <c r="L20" s="75"/>
      <c r="M20" s="76"/>
      <c r="N20" s="70"/>
      <c r="O20" s="120" t="s">
        <v>1815</v>
      </c>
      <c r="P20" s="121" t="s">
        <v>1816</v>
      </c>
      <c r="Q20" s="122"/>
    </row>
    <row r="21" spans="1:17" ht="17.25" customHeight="1">
      <c r="A21" s="101" t="s">
        <v>978</v>
      </c>
      <c r="B21" s="68" t="s">
        <v>1820</v>
      </c>
      <c r="C21" s="129"/>
      <c r="D21" s="128"/>
      <c r="E21" s="136" t="s">
        <v>25</v>
      </c>
      <c r="F21" s="128"/>
      <c r="G21" s="136"/>
      <c r="H21" s="137"/>
      <c r="I21" s="69"/>
      <c r="J21" s="75"/>
      <c r="K21" s="76"/>
      <c r="L21" s="75"/>
      <c r="M21" s="76"/>
      <c r="N21" s="70"/>
      <c r="O21" s="120" t="s">
        <v>1817</v>
      </c>
      <c r="P21" s="121" t="s">
        <v>1818</v>
      </c>
      <c r="Q21" s="122"/>
    </row>
    <row r="22" spans="1:17">
      <c r="B22" s="151" t="s">
        <v>30</v>
      </c>
      <c r="C22" s="85"/>
      <c r="D22" s="75"/>
      <c r="E22" s="76"/>
      <c r="F22" s="75"/>
      <c r="G22" s="76"/>
      <c r="H22" s="70"/>
      <c r="I22" s="69"/>
      <c r="J22" s="75"/>
      <c r="K22" s="76"/>
      <c r="L22" s="75"/>
      <c r="M22" s="76"/>
      <c r="N22" s="70"/>
      <c r="O22" s="120"/>
      <c r="P22" s="121"/>
      <c r="Q22" s="122"/>
    </row>
    <row r="23" spans="1:17" ht="24">
      <c r="A23" s="101" t="s">
        <v>979</v>
      </c>
      <c r="B23" s="68" t="s">
        <v>1822</v>
      </c>
      <c r="C23" s="85"/>
      <c r="D23" s="75"/>
      <c r="E23" s="76"/>
      <c r="F23" s="75"/>
      <c r="G23" s="76"/>
      <c r="H23" s="70"/>
      <c r="I23" s="69"/>
      <c r="J23" s="75"/>
      <c r="K23" s="76" t="s">
        <v>25</v>
      </c>
      <c r="L23" s="75"/>
      <c r="M23" s="76"/>
      <c r="N23" s="70"/>
      <c r="O23" s="120" t="s">
        <v>1823</v>
      </c>
      <c r="P23" s="121" t="s">
        <v>1824</v>
      </c>
      <c r="Q23" s="122"/>
    </row>
    <row r="24" spans="1:17" ht="48">
      <c r="A24" s="101" t="s">
        <v>979</v>
      </c>
      <c r="B24" s="68" t="s">
        <v>1825</v>
      </c>
      <c r="C24" s="85"/>
      <c r="D24" s="75"/>
      <c r="E24" s="76"/>
      <c r="F24" s="75"/>
      <c r="G24" s="76"/>
      <c r="H24" s="70"/>
      <c r="I24" s="69"/>
      <c r="J24" s="75"/>
      <c r="K24" s="76" t="s">
        <v>25</v>
      </c>
      <c r="L24" s="75"/>
      <c r="M24" s="76"/>
      <c r="N24" s="70"/>
      <c r="O24" s="120" t="s">
        <v>1826</v>
      </c>
      <c r="P24" s="121" t="s">
        <v>1827</v>
      </c>
      <c r="Q24" s="122"/>
    </row>
    <row r="25" spans="1:17">
      <c r="A25" s="101" t="s">
        <v>979</v>
      </c>
      <c r="B25" s="68" t="s">
        <v>1828</v>
      </c>
      <c r="C25" s="85"/>
      <c r="D25" s="75"/>
      <c r="E25" s="76"/>
      <c r="F25" s="75"/>
      <c r="G25" s="76"/>
      <c r="H25" s="70"/>
      <c r="I25" s="69"/>
      <c r="J25" s="75"/>
      <c r="K25" s="76" t="s">
        <v>25</v>
      </c>
      <c r="L25" s="75"/>
      <c r="M25" s="76"/>
      <c r="N25" s="70"/>
      <c r="O25" s="120" t="s">
        <v>1855</v>
      </c>
      <c r="P25" s="121" t="s">
        <v>1829</v>
      </c>
      <c r="Q25" s="122"/>
    </row>
    <row r="26" spans="1:17">
      <c r="A26" s="101" t="s">
        <v>979</v>
      </c>
      <c r="B26" s="68" t="s">
        <v>1830</v>
      </c>
      <c r="C26" s="85"/>
      <c r="D26" s="75"/>
      <c r="E26" s="76"/>
      <c r="F26" s="75"/>
      <c r="G26" s="76"/>
      <c r="H26" s="70"/>
      <c r="I26" s="69"/>
      <c r="J26" s="75"/>
      <c r="K26" s="76" t="s">
        <v>25</v>
      </c>
      <c r="L26" s="75"/>
      <c r="M26" s="76"/>
      <c r="N26" s="70"/>
      <c r="O26" s="120" t="s">
        <v>1856</v>
      </c>
      <c r="P26" s="121" t="s">
        <v>1831</v>
      </c>
      <c r="Q26" s="122"/>
    </row>
    <row r="27" spans="1:17" ht="36">
      <c r="A27" s="101" t="s">
        <v>979</v>
      </c>
      <c r="B27" s="68" t="s">
        <v>1832</v>
      </c>
      <c r="C27" s="85"/>
      <c r="D27" s="75"/>
      <c r="E27" s="76"/>
      <c r="F27" s="75"/>
      <c r="G27" s="76"/>
      <c r="H27" s="70"/>
      <c r="I27" s="69"/>
      <c r="J27" s="75"/>
      <c r="K27" s="76" t="s">
        <v>133</v>
      </c>
      <c r="L27" s="75"/>
      <c r="M27" s="76"/>
      <c r="N27" s="70"/>
      <c r="O27" s="120" t="s">
        <v>1857</v>
      </c>
      <c r="P27" s="121" t="s">
        <v>1833</v>
      </c>
      <c r="Q27" s="122"/>
    </row>
    <row r="28" spans="1:17" ht="36">
      <c r="A28" s="101" t="s">
        <v>979</v>
      </c>
      <c r="B28" s="68" t="s">
        <v>1834</v>
      </c>
      <c r="C28" s="85"/>
      <c r="D28" s="75"/>
      <c r="E28" s="76"/>
      <c r="F28" s="75"/>
      <c r="G28" s="76"/>
      <c r="H28" s="70"/>
      <c r="I28" s="69"/>
      <c r="J28" s="75"/>
      <c r="K28" s="76" t="s">
        <v>25</v>
      </c>
      <c r="L28" s="75"/>
      <c r="M28" s="76"/>
      <c r="N28" s="70"/>
      <c r="O28" s="120" t="s">
        <v>1858</v>
      </c>
      <c r="P28" s="121" t="s">
        <v>1835</v>
      </c>
      <c r="Q28" s="122"/>
    </row>
    <row r="29" spans="1:17">
      <c r="A29" s="101" t="s">
        <v>979</v>
      </c>
      <c r="B29" s="68" t="s">
        <v>1838</v>
      </c>
      <c r="C29" s="85"/>
      <c r="D29" s="75"/>
      <c r="E29" s="76"/>
      <c r="F29" s="75"/>
      <c r="G29" s="76"/>
      <c r="H29" s="70"/>
      <c r="I29" s="69"/>
      <c r="J29" s="75"/>
      <c r="K29" s="76" t="s">
        <v>25</v>
      </c>
      <c r="L29" s="75"/>
      <c r="M29" s="76"/>
      <c r="N29" s="70"/>
      <c r="O29" s="120" t="s">
        <v>1860</v>
      </c>
      <c r="P29" s="121" t="s">
        <v>1839</v>
      </c>
      <c r="Q29" s="122"/>
    </row>
    <row r="30" spans="1:17">
      <c r="A30" s="101" t="s">
        <v>979</v>
      </c>
      <c r="B30" s="68" t="s">
        <v>1840</v>
      </c>
      <c r="C30" s="85"/>
      <c r="D30" s="75"/>
      <c r="E30" s="76"/>
      <c r="F30" s="75"/>
      <c r="G30" s="76"/>
      <c r="H30" s="70"/>
      <c r="I30" s="69"/>
      <c r="J30" s="75"/>
      <c r="K30" s="76" t="s">
        <v>25</v>
      </c>
      <c r="L30" s="75"/>
      <c r="M30" s="76"/>
      <c r="N30" s="70"/>
      <c r="O30" s="120" t="s">
        <v>1841</v>
      </c>
      <c r="P30" s="121" t="s">
        <v>1842</v>
      </c>
      <c r="Q30" s="122"/>
    </row>
    <row r="31" spans="1:17" ht="24">
      <c r="A31" s="101" t="s">
        <v>979</v>
      </c>
      <c r="B31" s="68" t="s">
        <v>1843</v>
      </c>
      <c r="C31" s="85"/>
      <c r="D31" s="75"/>
      <c r="E31" s="76"/>
      <c r="F31" s="75"/>
      <c r="G31" s="76"/>
      <c r="H31" s="70"/>
      <c r="I31" s="69"/>
      <c r="J31" s="75"/>
      <c r="K31" s="76" t="s">
        <v>25</v>
      </c>
      <c r="L31" s="75"/>
      <c r="M31" s="76"/>
      <c r="N31" s="70"/>
      <c r="O31" s="120" t="s">
        <v>1861</v>
      </c>
      <c r="P31" s="121" t="s">
        <v>1844</v>
      </c>
      <c r="Q31" s="122"/>
    </row>
    <row r="32" spans="1:17">
      <c r="A32" s="101" t="s">
        <v>979</v>
      </c>
      <c r="B32" s="68" t="s">
        <v>1845</v>
      </c>
      <c r="C32" s="85"/>
      <c r="D32" s="75"/>
      <c r="E32" s="76"/>
      <c r="F32" s="75"/>
      <c r="G32" s="76"/>
      <c r="H32" s="70"/>
      <c r="I32" s="69"/>
      <c r="J32" s="75"/>
      <c r="K32" s="76" t="s">
        <v>25</v>
      </c>
      <c r="L32" s="75"/>
      <c r="M32" s="76"/>
      <c r="N32" s="70"/>
      <c r="O32" s="120" t="s">
        <v>1846</v>
      </c>
      <c r="P32" s="121" t="s">
        <v>1847</v>
      </c>
      <c r="Q32" s="122"/>
    </row>
    <row r="33" spans="1:17">
      <c r="A33" s="101" t="s">
        <v>979</v>
      </c>
      <c r="B33" s="68" t="s">
        <v>1848</v>
      </c>
      <c r="C33" s="85"/>
      <c r="D33" s="75"/>
      <c r="E33" s="76"/>
      <c r="F33" s="75"/>
      <c r="G33" s="76"/>
      <c r="H33" s="70"/>
      <c r="I33" s="69"/>
      <c r="J33" s="75"/>
      <c r="K33" s="76" t="s">
        <v>25</v>
      </c>
      <c r="L33" s="75"/>
      <c r="M33" s="76"/>
      <c r="N33" s="70"/>
      <c r="O33" s="120" t="s">
        <v>1862</v>
      </c>
      <c r="P33" s="121" t="s">
        <v>1849</v>
      </c>
      <c r="Q33" s="122"/>
    </row>
    <row r="34" spans="1:17">
      <c r="A34" s="101" t="s">
        <v>979</v>
      </c>
      <c r="B34" s="68" t="s">
        <v>1850</v>
      </c>
      <c r="C34" s="85"/>
      <c r="D34" s="75"/>
      <c r="E34" s="76"/>
      <c r="F34" s="75"/>
      <c r="G34" s="76"/>
      <c r="H34" s="70"/>
      <c r="I34" s="69"/>
      <c r="J34" s="75"/>
      <c r="K34" s="76" t="s">
        <v>25</v>
      </c>
      <c r="L34" s="75"/>
      <c r="M34" s="76"/>
      <c r="N34" s="70"/>
      <c r="O34" s="120" t="s">
        <v>1851</v>
      </c>
      <c r="P34" s="121" t="s">
        <v>1852</v>
      </c>
      <c r="Q34" s="122"/>
    </row>
    <row r="35" spans="1:17">
      <c r="B35" s="151" t="s">
        <v>31</v>
      </c>
      <c r="C35" s="85"/>
      <c r="D35" s="75"/>
      <c r="E35" s="76"/>
      <c r="F35" s="75"/>
      <c r="G35" s="76"/>
      <c r="H35" s="70"/>
      <c r="I35" s="69"/>
      <c r="J35" s="75"/>
      <c r="K35" s="76"/>
      <c r="L35" s="75"/>
      <c r="M35" s="76"/>
      <c r="N35" s="70"/>
      <c r="O35" s="120"/>
      <c r="P35" s="121"/>
      <c r="Q35" s="122"/>
    </row>
    <row r="36" spans="1:17">
      <c r="A36" s="101" t="s">
        <v>980</v>
      </c>
      <c r="B36" s="68" t="s">
        <v>1853</v>
      </c>
      <c r="C36" s="85"/>
      <c r="D36" s="75"/>
      <c r="E36" s="76"/>
      <c r="F36" s="75"/>
      <c r="G36" s="76"/>
      <c r="H36" s="70"/>
      <c r="I36" s="69"/>
      <c r="J36" s="75"/>
      <c r="K36" s="76" t="s">
        <v>443</v>
      </c>
      <c r="L36" s="75"/>
      <c r="M36" s="76"/>
      <c r="N36" s="70"/>
      <c r="O36" s="120" t="s">
        <v>1863</v>
      </c>
      <c r="P36" s="121" t="s">
        <v>1854</v>
      </c>
      <c r="Q36" s="122"/>
    </row>
    <row r="37" spans="1:17" ht="23.25" customHeight="1">
      <c r="B37" s="151" t="s">
        <v>1072</v>
      </c>
      <c r="C37" s="103"/>
      <c r="D37" s="79"/>
      <c r="E37" s="80"/>
      <c r="F37" s="79"/>
      <c r="G37" s="80"/>
      <c r="H37" s="81"/>
      <c r="I37" s="78"/>
      <c r="J37" s="79"/>
      <c r="K37" s="80"/>
      <c r="L37" s="79"/>
      <c r="M37" s="80"/>
      <c r="N37" s="81"/>
      <c r="O37" s="125"/>
      <c r="P37" s="123"/>
      <c r="Q37" s="124"/>
    </row>
    <row r="38" spans="1:17">
      <c r="A38" s="101" t="s">
        <v>981</v>
      </c>
      <c r="B38" s="68" t="s">
        <v>1836</v>
      </c>
      <c r="C38" s="85"/>
      <c r="D38" s="75"/>
      <c r="E38" s="76"/>
      <c r="F38" s="75"/>
      <c r="G38" s="76"/>
      <c r="H38" s="70"/>
      <c r="I38" s="69"/>
      <c r="J38" s="75"/>
      <c r="K38" s="76" t="s">
        <v>133</v>
      </c>
      <c r="L38" s="75"/>
      <c r="M38" s="76"/>
      <c r="N38" s="70"/>
      <c r="O38" s="120" t="s">
        <v>1859</v>
      </c>
      <c r="P38" s="121" t="s">
        <v>1837</v>
      </c>
      <c r="Q38" s="122"/>
    </row>
    <row r="39" spans="1:17">
      <c r="B39" s="89" t="s">
        <v>274</v>
      </c>
      <c r="C39" s="90">
        <f>SUBTOTAL(3,$C$6:$C$38)</f>
        <v>0</v>
      </c>
      <c r="D39" s="90">
        <f t="shared" ref="D39:N39" si="0">SUBTOTAL(3,D6:D38)</f>
        <v>0</v>
      </c>
      <c r="E39" s="90">
        <f t="shared" si="0"/>
        <v>4</v>
      </c>
      <c r="F39" s="90">
        <f t="shared" si="0"/>
        <v>0</v>
      </c>
      <c r="G39" s="90">
        <f t="shared" si="0"/>
        <v>0</v>
      </c>
      <c r="H39" s="90">
        <f t="shared" si="0"/>
        <v>0</v>
      </c>
      <c r="I39" s="90">
        <f t="shared" si="0"/>
        <v>0</v>
      </c>
      <c r="J39" s="90">
        <f t="shared" si="0"/>
        <v>0</v>
      </c>
      <c r="K39" s="90">
        <f t="shared" si="0"/>
        <v>23</v>
      </c>
      <c r="L39" s="90">
        <f t="shared" si="0"/>
        <v>0</v>
      </c>
      <c r="M39" s="90">
        <f t="shared" si="0"/>
        <v>0</v>
      </c>
      <c r="N39" s="90">
        <f t="shared" si="0"/>
        <v>1</v>
      </c>
      <c r="O39" s="126"/>
      <c r="P39" s="126"/>
      <c r="Q39" s="126"/>
    </row>
    <row r="40" spans="1:17">
      <c r="B40" s="102" t="s">
        <v>284</v>
      </c>
      <c r="C40" s="1"/>
      <c r="D40" s="1"/>
      <c r="E40" s="1"/>
      <c r="F40" s="1"/>
      <c r="G40" s="1"/>
      <c r="H40" s="91">
        <f>SUM(C39:H39)</f>
        <v>4</v>
      </c>
      <c r="I40" s="1"/>
      <c r="J40" s="1"/>
      <c r="K40" s="1"/>
      <c r="L40" s="1"/>
      <c r="M40" s="1"/>
      <c r="N40" s="91">
        <f>SUM(I39:N39)</f>
        <v>24</v>
      </c>
    </row>
    <row r="41" spans="1:17">
      <c r="B41" s="9" t="s">
        <v>283</v>
      </c>
      <c r="C41" s="5"/>
      <c r="N41" s="88">
        <f>N40+H40</f>
        <v>28</v>
      </c>
    </row>
    <row r="42" spans="1:17">
      <c r="B42" s="9"/>
      <c r="C42" s="5"/>
      <c r="N42" s="88"/>
    </row>
    <row r="43" spans="1:17">
      <c r="B43" s="6" t="s">
        <v>285</v>
      </c>
      <c r="O43" s="146" t="s">
        <v>552</v>
      </c>
      <c r="P43" s="146" t="s">
        <v>553</v>
      </c>
      <c r="Q43" s="146" t="s">
        <v>554</v>
      </c>
    </row>
    <row r="44" spans="1:17">
      <c r="B44" s="92" t="s">
        <v>276</v>
      </c>
      <c r="C44" s="93">
        <f>COUNTIF($C$6:$C$38,"O")</f>
        <v>0</v>
      </c>
      <c r="D44" s="93">
        <f t="shared" ref="D44:N44" si="1">COUNTIF(D6:D38,"O")</f>
        <v>0</v>
      </c>
      <c r="E44" s="93">
        <f t="shared" si="1"/>
        <v>0</v>
      </c>
      <c r="F44" s="93">
        <f t="shared" si="1"/>
        <v>0</v>
      </c>
      <c r="G44" s="93">
        <f t="shared" si="1"/>
        <v>0</v>
      </c>
      <c r="H44" s="93">
        <f t="shared" si="1"/>
        <v>0</v>
      </c>
      <c r="I44" s="93">
        <f t="shared" si="1"/>
        <v>0</v>
      </c>
      <c r="J44" s="93">
        <f t="shared" si="1"/>
        <v>0</v>
      </c>
      <c r="K44" s="93">
        <f t="shared" si="1"/>
        <v>0</v>
      </c>
      <c r="L44" s="93">
        <f t="shared" si="1"/>
        <v>0</v>
      </c>
      <c r="M44" s="93">
        <f t="shared" si="1"/>
        <v>0</v>
      </c>
      <c r="N44" s="93">
        <f t="shared" si="1"/>
        <v>1</v>
      </c>
      <c r="O44">
        <f t="shared" ref="O44:O49" si="2">SUM(C44:H44)</f>
        <v>0</v>
      </c>
      <c r="P44">
        <f t="shared" ref="P44:P49" si="3">SUM(I44:N44)</f>
        <v>1</v>
      </c>
      <c r="Q44">
        <f t="shared" ref="Q44:Q49" si="4">SUM(C44:N44)</f>
        <v>1</v>
      </c>
    </row>
    <row r="45" spans="1:17">
      <c r="B45" s="94" t="s">
        <v>448</v>
      </c>
      <c r="C45" s="95">
        <f t="shared" ref="C45:N45" si="5">COUNTIF(C$6:C$38,"B")</f>
        <v>0</v>
      </c>
      <c r="D45" s="95">
        <f t="shared" si="5"/>
        <v>0</v>
      </c>
      <c r="E45" s="95">
        <f t="shared" si="5"/>
        <v>0</v>
      </c>
      <c r="F45" s="95">
        <f t="shared" si="5"/>
        <v>0</v>
      </c>
      <c r="G45" s="95">
        <f t="shared" si="5"/>
        <v>0</v>
      </c>
      <c r="H45" s="95">
        <f t="shared" si="5"/>
        <v>0</v>
      </c>
      <c r="I45" s="95">
        <f t="shared" si="5"/>
        <v>0</v>
      </c>
      <c r="J45" s="95">
        <f t="shared" si="5"/>
        <v>0</v>
      </c>
      <c r="K45" s="95">
        <f t="shared" si="5"/>
        <v>1</v>
      </c>
      <c r="L45" s="95">
        <f t="shared" si="5"/>
        <v>0</v>
      </c>
      <c r="M45" s="95">
        <f t="shared" si="5"/>
        <v>0</v>
      </c>
      <c r="N45" s="95">
        <f t="shared" si="5"/>
        <v>0</v>
      </c>
      <c r="O45">
        <f t="shared" si="2"/>
        <v>0</v>
      </c>
      <c r="P45">
        <f t="shared" si="3"/>
        <v>1</v>
      </c>
      <c r="Q45">
        <f t="shared" si="4"/>
        <v>1</v>
      </c>
    </row>
    <row r="46" spans="1:17">
      <c r="B46" s="94" t="s">
        <v>277</v>
      </c>
      <c r="C46" s="95">
        <f t="shared" ref="C46:N46" si="6">COUNTIF(C6:C38,"P")</f>
        <v>0</v>
      </c>
      <c r="D46" s="95">
        <f t="shared" si="6"/>
        <v>0</v>
      </c>
      <c r="E46" s="95">
        <f t="shared" si="6"/>
        <v>4</v>
      </c>
      <c r="F46" s="95">
        <f t="shared" si="6"/>
        <v>0</v>
      </c>
      <c r="G46" s="95">
        <f t="shared" si="6"/>
        <v>0</v>
      </c>
      <c r="H46" s="95">
        <f t="shared" si="6"/>
        <v>0</v>
      </c>
      <c r="I46" s="95">
        <f t="shared" si="6"/>
        <v>0</v>
      </c>
      <c r="J46" s="95">
        <f t="shared" si="6"/>
        <v>0</v>
      </c>
      <c r="K46" s="95">
        <f t="shared" si="6"/>
        <v>20</v>
      </c>
      <c r="L46" s="95">
        <f t="shared" si="6"/>
        <v>0</v>
      </c>
      <c r="M46" s="95">
        <f t="shared" si="6"/>
        <v>0</v>
      </c>
      <c r="N46" s="95">
        <f t="shared" si="6"/>
        <v>0</v>
      </c>
      <c r="O46">
        <f t="shared" si="2"/>
        <v>4</v>
      </c>
      <c r="P46">
        <f t="shared" si="3"/>
        <v>20</v>
      </c>
      <c r="Q46">
        <f t="shared" si="4"/>
        <v>24</v>
      </c>
    </row>
    <row r="47" spans="1:17">
      <c r="B47" s="94" t="s">
        <v>278</v>
      </c>
      <c r="C47" s="95">
        <f t="shared" ref="C47:N47" si="7">COUNTIF(C6:C38,"$")</f>
        <v>0</v>
      </c>
      <c r="D47" s="95">
        <f t="shared" si="7"/>
        <v>0</v>
      </c>
      <c r="E47" s="95">
        <f t="shared" si="7"/>
        <v>0</v>
      </c>
      <c r="F47" s="95">
        <f t="shared" si="7"/>
        <v>0</v>
      </c>
      <c r="G47" s="95">
        <f t="shared" si="7"/>
        <v>0</v>
      </c>
      <c r="H47" s="95">
        <f t="shared" si="7"/>
        <v>0</v>
      </c>
      <c r="I47" s="95">
        <f t="shared" si="7"/>
        <v>0</v>
      </c>
      <c r="J47" s="95">
        <f t="shared" si="7"/>
        <v>0</v>
      </c>
      <c r="K47" s="95">
        <f t="shared" si="7"/>
        <v>0</v>
      </c>
      <c r="L47" s="95">
        <f t="shared" si="7"/>
        <v>0</v>
      </c>
      <c r="M47" s="95">
        <f t="shared" si="7"/>
        <v>0</v>
      </c>
      <c r="N47" s="95">
        <f t="shared" si="7"/>
        <v>0</v>
      </c>
      <c r="O47">
        <f t="shared" si="2"/>
        <v>0</v>
      </c>
      <c r="P47">
        <f t="shared" si="3"/>
        <v>0</v>
      </c>
      <c r="Q47">
        <f t="shared" si="4"/>
        <v>0</v>
      </c>
    </row>
    <row r="48" spans="1:17">
      <c r="B48" s="94" t="s">
        <v>279</v>
      </c>
      <c r="C48" s="95">
        <f t="shared" ref="C48:N48" si="8">COUNTIF(C6:C38,"I")</f>
        <v>0</v>
      </c>
      <c r="D48" s="95">
        <f t="shared" si="8"/>
        <v>0</v>
      </c>
      <c r="E48" s="95">
        <f t="shared" si="8"/>
        <v>0</v>
      </c>
      <c r="F48" s="95">
        <f t="shared" si="8"/>
        <v>0</v>
      </c>
      <c r="G48" s="95">
        <f t="shared" si="8"/>
        <v>0</v>
      </c>
      <c r="H48" s="95">
        <f t="shared" si="8"/>
        <v>0</v>
      </c>
      <c r="I48" s="95">
        <f t="shared" si="8"/>
        <v>0</v>
      </c>
      <c r="J48" s="95">
        <f t="shared" si="8"/>
        <v>0</v>
      </c>
      <c r="K48" s="95">
        <f t="shared" si="8"/>
        <v>2</v>
      </c>
      <c r="L48" s="95">
        <f t="shared" si="8"/>
        <v>0</v>
      </c>
      <c r="M48" s="95">
        <f t="shared" si="8"/>
        <v>0</v>
      </c>
      <c r="N48" s="95">
        <f t="shared" si="8"/>
        <v>0</v>
      </c>
      <c r="O48">
        <f t="shared" si="2"/>
        <v>0</v>
      </c>
      <c r="P48">
        <f t="shared" si="3"/>
        <v>2</v>
      </c>
      <c r="Q48">
        <f t="shared" si="4"/>
        <v>2</v>
      </c>
    </row>
    <row r="49" spans="2:17" ht="15" thickBot="1">
      <c r="B49" s="94" t="s">
        <v>280</v>
      </c>
      <c r="C49" s="95">
        <f t="shared" ref="C49:N49" si="9">COUNTIF(C6:C38,"M")</f>
        <v>0</v>
      </c>
      <c r="D49" s="95">
        <f t="shared" si="9"/>
        <v>0</v>
      </c>
      <c r="E49" s="95">
        <f t="shared" si="9"/>
        <v>0</v>
      </c>
      <c r="F49" s="95">
        <f t="shared" si="9"/>
        <v>0</v>
      </c>
      <c r="G49" s="95">
        <f t="shared" si="9"/>
        <v>0</v>
      </c>
      <c r="H49" s="95">
        <f t="shared" si="9"/>
        <v>0</v>
      </c>
      <c r="I49" s="95">
        <f t="shared" si="9"/>
        <v>0</v>
      </c>
      <c r="J49" s="95">
        <f t="shared" si="9"/>
        <v>0</v>
      </c>
      <c r="K49" s="95">
        <f t="shared" si="9"/>
        <v>0</v>
      </c>
      <c r="L49" s="95">
        <f t="shared" si="9"/>
        <v>0</v>
      </c>
      <c r="M49" s="95">
        <f t="shared" si="9"/>
        <v>0</v>
      </c>
      <c r="N49" s="95">
        <f t="shared" si="9"/>
        <v>0</v>
      </c>
      <c r="O49">
        <f t="shared" si="2"/>
        <v>0</v>
      </c>
      <c r="P49">
        <f t="shared" si="3"/>
        <v>0</v>
      </c>
      <c r="Q49">
        <f t="shared" si="4"/>
        <v>0</v>
      </c>
    </row>
    <row r="50" spans="2:17" ht="15" thickTop="1">
      <c r="B50" s="96" t="s">
        <v>282</v>
      </c>
      <c r="C50" s="97">
        <f>SUM(C44:C49)</f>
        <v>0</v>
      </c>
      <c r="D50" s="97">
        <f t="shared" ref="D50:P50" si="10">SUM(D44:D49)</f>
        <v>0</v>
      </c>
      <c r="E50" s="97">
        <f t="shared" si="10"/>
        <v>4</v>
      </c>
      <c r="F50" s="97">
        <f t="shared" si="10"/>
        <v>0</v>
      </c>
      <c r="G50" s="97">
        <f t="shared" si="10"/>
        <v>0</v>
      </c>
      <c r="H50" s="97">
        <f t="shared" si="10"/>
        <v>0</v>
      </c>
      <c r="I50" s="97">
        <f t="shared" si="10"/>
        <v>0</v>
      </c>
      <c r="J50" s="97">
        <f t="shared" si="10"/>
        <v>0</v>
      </c>
      <c r="K50" s="97">
        <f t="shared" si="10"/>
        <v>23</v>
      </c>
      <c r="L50" s="97">
        <f t="shared" si="10"/>
        <v>0</v>
      </c>
      <c r="M50" s="97">
        <f t="shared" si="10"/>
        <v>0</v>
      </c>
      <c r="N50" s="97">
        <f t="shared" si="10"/>
        <v>1</v>
      </c>
      <c r="O50" s="97">
        <f t="shared" si="10"/>
        <v>4</v>
      </c>
      <c r="P50" s="97">
        <f t="shared" si="10"/>
        <v>24</v>
      </c>
      <c r="Q50" s="97">
        <f>SUM(Q44:Q49)</f>
        <v>28</v>
      </c>
    </row>
    <row r="51" spans="2:17">
      <c r="C51" s="86"/>
      <c r="N51">
        <f>SUM(C50:N50)</f>
        <v>28</v>
      </c>
    </row>
    <row r="53" spans="2:17">
      <c r="B53" s="98" t="s">
        <v>281</v>
      </c>
      <c r="C53" s="99">
        <f>IF(C50=C39,1,"ERROR")</f>
        <v>1</v>
      </c>
      <c r="D53" s="99">
        <f>IF(D50=D39,1,"ERROR")</f>
        <v>1</v>
      </c>
      <c r="E53" s="99">
        <f t="shared" ref="E53:N53" si="11">IF(E50=E39,1,"ERROR")</f>
        <v>1</v>
      </c>
      <c r="F53" s="99">
        <f t="shared" si="11"/>
        <v>1</v>
      </c>
      <c r="G53" s="99">
        <f t="shared" si="11"/>
        <v>1</v>
      </c>
      <c r="H53" s="99">
        <f t="shared" si="11"/>
        <v>1</v>
      </c>
      <c r="I53" s="99">
        <f t="shared" si="11"/>
        <v>1</v>
      </c>
      <c r="J53" s="99">
        <f t="shared" si="11"/>
        <v>1</v>
      </c>
      <c r="K53" s="99">
        <f t="shared" si="11"/>
        <v>1</v>
      </c>
      <c r="L53" s="99">
        <f t="shared" si="11"/>
        <v>1</v>
      </c>
      <c r="M53" s="99">
        <f t="shared" si="11"/>
        <v>1</v>
      </c>
      <c r="N53" s="99">
        <f t="shared" si="11"/>
        <v>1</v>
      </c>
    </row>
    <row r="56" spans="2:17">
      <c r="B56" s="92" t="s">
        <v>28</v>
      </c>
      <c r="C56" s="93">
        <f>COUNTIF($A$6:$A$38,"b")</f>
        <v>8</v>
      </c>
      <c r="D56" s="153">
        <f>C56/$C$61</f>
        <v>0.2857142857142857</v>
      </c>
    </row>
    <row r="57" spans="2:17">
      <c r="B57" s="94" t="s">
        <v>29</v>
      </c>
      <c r="C57" s="95">
        <f>COUNTIF($A$6:$A$38,"e")</f>
        <v>6</v>
      </c>
      <c r="D57" s="153">
        <f>C57/$C$61</f>
        <v>0.21428571428571427</v>
      </c>
    </row>
    <row r="58" spans="2:17">
      <c r="B58" s="94" t="s">
        <v>30</v>
      </c>
      <c r="C58" s="95">
        <f>COUNTIF($A$6:$A$38,"s")</f>
        <v>12</v>
      </c>
      <c r="D58" s="153">
        <f>C58/$C$61</f>
        <v>0.42857142857142855</v>
      </c>
    </row>
    <row r="59" spans="2:17">
      <c r="B59" s="94" t="s">
        <v>31</v>
      </c>
      <c r="C59" s="95">
        <f>COUNTIF($A$6:$A$38,"p")</f>
        <v>1</v>
      </c>
      <c r="D59" s="153">
        <f>C59/$C$61</f>
        <v>3.5714285714285712E-2</v>
      </c>
    </row>
    <row r="60" spans="2:17">
      <c r="B60" s="94" t="s">
        <v>390</v>
      </c>
      <c r="C60" s="95">
        <f>COUNTIF($A$6:$A$38,"eng")</f>
        <v>1</v>
      </c>
      <c r="D60" s="153">
        <f>C60/$C$61</f>
        <v>3.5714285714285712E-2</v>
      </c>
    </row>
    <row r="61" spans="2:17">
      <c r="C61" s="5">
        <f>SUM(C56:C60)</f>
        <v>28</v>
      </c>
      <c r="D61" s="5">
        <f>SUM(D56:D60)</f>
        <v>1</v>
      </c>
    </row>
    <row r="64" spans="2:17">
      <c r="B64" s="28"/>
      <c r="C64" s="301" t="s">
        <v>9</v>
      </c>
      <c r="D64" s="302"/>
      <c r="E64" s="302"/>
      <c r="F64" s="302"/>
      <c r="G64" s="302"/>
      <c r="H64" s="303"/>
      <c r="I64" s="301" t="s">
        <v>8</v>
      </c>
      <c r="J64" s="302"/>
      <c r="K64" s="302"/>
      <c r="L64" s="302"/>
      <c r="M64" s="302"/>
      <c r="N64" s="304"/>
    </row>
    <row r="65" spans="2:16">
      <c r="B65" s="29"/>
      <c r="C65" s="83" t="s">
        <v>13</v>
      </c>
      <c r="D65" s="23"/>
      <c r="E65" s="23"/>
      <c r="F65" s="23"/>
      <c r="G65" s="23"/>
      <c r="H65" s="24" t="s">
        <v>12</v>
      </c>
      <c r="I65" s="22" t="s">
        <v>13</v>
      </c>
      <c r="J65" s="23"/>
      <c r="K65" s="23"/>
      <c r="L65" s="23"/>
      <c r="M65" s="23"/>
      <c r="N65" s="24" t="s">
        <v>12</v>
      </c>
    </row>
    <row r="66" spans="2:16">
      <c r="B66" s="67" t="s">
        <v>15</v>
      </c>
      <c r="C66" s="309" t="s">
        <v>2</v>
      </c>
      <c r="D66" s="310"/>
      <c r="E66" s="310" t="s">
        <v>1</v>
      </c>
      <c r="F66" s="310"/>
      <c r="G66" s="310" t="s">
        <v>0</v>
      </c>
      <c r="H66" s="311"/>
      <c r="I66" s="309" t="s">
        <v>2</v>
      </c>
      <c r="J66" s="310"/>
      <c r="K66" s="310" t="s">
        <v>1</v>
      </c>
      <c r="L66" s="310"/>
      <c r="M66" s="310" t="s">
        <v>0</v>
      </c>
      <c r="N66" s="311"/>
    </row>
    <row r="67" spans="2:16">
      <c r="B67" s="168" t="s">
        <v>213</v>
      </c>
      <c r="C67" s="84" t="s">
        <v>7</v>
      </c>
      <c r="D67" s="53" t="s">
        <v>6</v>
      </c>
      <c r="E67" s="53" t="s">
        <v>4</v>
      </c>
      <c r="F67" s="53" t="s">
        <v>5</v>
      </c>
      <c r="G67" s="53"/>
      <c r="H67" s="54" t="s">
        <v>3</v>
      </c>
      <c r="I67" s="52" t="s">
        <v>7</v>
      </c>
      <c r="J67" s="53" t="s">
        <v>6</v>
      </c>
      <c r="K67" s="53" t="s">
        <v>4</v>
      </c>
      <c r="L67" s="53" t="s">
        <v>5</v>
      </c>
      <c r="M67" s="53"/>
      <c r="N67" s="54" t="s">
        <v>3</v>
      </c>
    </row>
    <row r="68" spans="2:16">
      <c r="B68" s="92" t="s">
        <v>28</v>
      </c>
      <c r="C68" s="171">
        <f>SUBTOTAL(3,C7:C15)</f>
        <v>0</v>
      </c>
      <c r="D68" s="171">
        <f t="shared" ref="D68:N68" si="12">SUBTOTAL(3,D7:D15)</f>
        <v>0</v>
      </c>
      <c r="E68" s="171">
        <f t="shared" si="12"/>
        <v>0</v>
      </c>
      <c r="F68" s="171">
        <f t="shared" si="12"/>
        <v>0</v>
      </c>
      <c r="G68" s="171">
        <f t="shared" si="12"/>
        <v>0</v>
      </c>
      <c r="H68" s="171">
        <f t="shared" si="12"/>
        <v>0</v>
      </c>
      <c r="I68" s="171">
        <f t="shared" si="12"/>
        <v>0</v>
      </c>
      <c r="J68" s="171">
        <f t="shared" si="12"/>
        <v>0</v>
      </c>
      <c r="K68" s="171">
        <f t="shared" si="12"/>
        <v>7</v>
      </c>
      <c r="L68" s="171">
        <f t="shared" si="12"/>
        <v>0</v>
      </c>
      <c r="M68" s="171">
        <f t="shared" si="12"/>
        <v>0</v>
      </c>
      <c r="N68" s="171">
        <f t="shared" si="12"/>
        <v>1</v>
      </c>
      <c r="O68" s="93">
        <f>COUNTIF($A$6:$A$171,"b")</f>
        <v>8</v>
      </c>
      <c r="P68" s="170">
        <f>O68/O78</f>
        <v>0.2857142857142857</v>
      </c>
    </row>
    <row r="69" spans="2:16">
      <c r="B69" s="94"/>
      <c r="C69" s="173"/>
      <c r="D69" s="95"/>
      <c r="E69" s="95"/>
      <c r="F69" s="95"/>
      <c r="G69" s="95"/>
      <c r="H69" s="178">
        <f>(SUM(C68:H68))/O78</f>
        <v>0</v>
      </c>
      <c r="I69" s="173"/>
      <c r="J69" s="95"/>
      <c r="K69" s="95"/>
      <c r="L69" s="95"/>
      <c r="M69" s="95"/>
      <c r="N69" s="176">
        <f>(SUM(I68:N68))/O78</f>
        <v>0.2857142857142857</v>
      </c>
      <c r="O69" s="95"/>
      <c r="P69" s="170"/>
    </row>
    <row r="70" spans="2:16">
      <c r="B70" s="94" t="s">
        <v>29</v>
      </c>
      <c r="C70" s="173">
        <f>SUBTOTAL(3,C16:C21)</f>
        <v>0</v>
      </c>
      <c r="D70" s="173">
        <f t="shared" ref="D70:N70" si="13">SUBTOTAL(3,D16:D21)</f>
        <v>0</v>
      </c>
      <c r="E70" s="173">
        <f t="shared" si="13"/>
        <v>4</v>
      </c>
      <c r="F70" s="173">
        <f t="shared" si="13"/>
        <v>0</v>
      </c>
      <c r="G70" s="173">
        <f t="shared" si="13"/>
        <v>0</v>
      </c>
      <c r="H70" s="173">
        <f t="shared" si="13"/>
        <v>0</v>
      </c>
      <c r="I70" s="173">
        <f t="shared" si="13"/>
        <v>0</v>
      </c>
      <c r="J70" s="173">
        <f t="shared" si="13"/>
        <v>0</v>
      </c>
      <c r="K70" s="173">
        <f t="shared" si="13"/>
        <v>2</v>
      </c>
      <c r="L70" s="173">
        <f t="shared" si="13"/>
        <v>0</v>
      </c>
      <c r="M70" s="173">
        <f t="shared" si="13"/>
        <v>0</v>
      </c>
      <c r="N70" s="173">
        <f t="shared" si="13"/>
        <v>0</v>
      </c>
      <c r="O70" s="95">
        <f>COUNTIF($A$6:$A$171,"e")</f>
        <v>6</v>
      </c>
      <c r="P70" s="170">
        <f>O70/O78</f>
        <v>0.21428571428571427</v>
      </c>
    </row>
    <row r="71" spans="2:16">
      <c r="B71" s="94"/>
      <c r="C71" s="173"/>
      <c r="D71" s="95"/>
      <c r="E71" s="95"/>
      <c r="F71" s="95"/>
      <c r="G71" s="95"/>
      <c r="H71" s="178">
        <f>(SUM(C70:H70))/O78</f>
        <v>0.14285714285714285</v>
      </c>
      <c r="I71" s="173"/>
      <c r="J71" s="95"/>
      <c r="K71" s="95"/>
      <c r="L71" s="95"/>
      <c r="M71" s="95"/>
      <c r="N71" s="176">
        <f>(SUM(I70:N70))/O78</f>
        <v>7.1428571428571425E-2</v>
      </c>
      <c r="O71" s="95"/>
      <c r="P71" s="170"/>
    </row>
    <row r="72" spans="2:16">
      <c r="B72" s="94" t="s">
        <v>30</v>
      </c>
      <c r="C72" s="173">
        <f>SUBTOTAL(3,C23:C34)</f>
        <v>0</v>
      </c>
      <c r="D72" s="173">
        <f t="shared" ref="D72:N72" si="14">SUBTOTAL(3,D23:D34)</f>
        <v>0</v>
      </c>
      <c r="E72" s="173">
        <f t="shared" si="14"/>
        <v>0</v>
      </c>
      <c r="F72" s="173">
        <f t="shared" si="14"/>
        <v>0</v>
      </c>
      <c r="G72" s="173">
        <f t="shared" si="14"/>
        <v>0</v>
      </c>
      <c r="H72" s="173">
        <f t="shared" si="14"/>
        <v>0</v>
      </c>
      <c r="I72" s="173">
        <f t="shared" si="14"/>
        <v>0</v>
      </c>
      <c r="J72" s="173">
        <f t="shared" si="14"/>
        <v>0</v>
      </c>
      <c r="K72" s="173">
        <f t="shared" si="14"/>
        <v>12</v>
      </c>
      <c r="L72" s="173">
        <f t="shared" si="14"/>
        <v>0</v>
      </c>
      <c r="M72" s="173">
        <f t="shared" si="14"/>
        <v>0</v>
      </c>
      <c r="N72" s="173">
        <f t="shared" si="14"/>
        <v>0</v>
      </c>
      <c r="O72" s="95">
        <f>COUNTIF($A$6:$A$171,"s")</f>
        <v>12</v>
      </c>
      <c r="P72" s="170">
        <f>O72/O78</f>
        <v>0.42857142857142855</v>
      </c>
    </row>
    <row r="73" spans="2:16">
      <c r="B73" s="94"/>
      <c r="C73" s="173"/>
      <c r="D73" s="95"/>
      <c r="E73" s="95"/>
      <c r="F73" s="95"/>
      <c r="G73" s="95"/>
      <c r="H73" s="178">
        <f>(SUM(C72:H72))/O78</f>
        <v>0</v>
      </c>
      <c r="I73" s="173"/>
      <c r="J73" s="95"/>
      <c r="K73" s="95"/>
      <c r="L73" s="95"/>
      <c r="M73" s="95"/>
      <c r="N73" s="176">
        <f>(SUM(I72:N72))/O78</f>
        <v>0.42857142857142855</v>
      </c>
      <c r="O73" s="95"/>
      <c r="P73" s="170"/>
    </row>
    <row r="74" spans="2:16">
      <c r="B74" s="94" t="s">
        <v>31</v>
      </c>
      <c r="C74" s="173">
        <f>SUBTOTAL(3,C36:C36)</f>
        <v>0</v>
      </c>
      <c r="D74" s="173">
        <f t="shared" ref="D74:N74" si="15">SUBTOTAL(3,D36:D36)</f>
        <v>0</v>
      </c>
      <c r="E74" s="173">
        <f t="shared" si="15"/>
        <v>0</v>
      </c>
      <c r="F74" s="173">
        <f t="shared" si="15"/>
        <v>0</v>
      </c>
      <c r="G74" s="173">
        <f t="shared" si="15"/>
        <v>0</v>
      </c>
      <c r="H74" s="173">
        <f t="shared" si="15"/>
        <v>0</v>
      </c>
      <c r="I74" s="173">
        <f t="shared" si="15"/>
        <v>0</v>
      </c>
      <c r="J74" s="173">
        <f t="shared" si="15"/>
        <v>0</v>
      </c>
      <c r="K74" s="173">
        <f t="shared" si="15"/>
        <v>1</v>
      </c>
      <c r="L74" s="173">
        <f t="shared" si="15"/>
        <v>0</v>
      </c>
      <c r="M74" s="173">
        <f t="shared" si="15"/>
        <v>0</v>
      </c>
      <c r="N74" s="173">
        <f t="shared" si="15"/>
        <v>0</v>
      </c>
      <c r="O74" s="95">
        <f>COUNTIF($A$6:$A$171,"p")</f>
        <v>1</v>
      </c>
      <c r="P74" s="170">
        <f>O74/O78</f>
        <v>3.5714285714285712E-2</v>
      </c>
    </row>
    <row r="75" spans="2:16">
      <c r="B75" s="94"/>
      <c r="C75" s="173"/>
      <c r="D75" s="95"/>
      <c r="E75" s="95"/>
      <c r="F75" s="95"/>
      <c r="G75" s="95"/>
      <c r="H75" s="178">
        <f>(SUM(C74:H74))/O78</f>
        <v>0</v>
      </c>
      <c r="I75" s="173"/>
      <c r="J75" s="95"/>
      <c r="K75" s="95"/>
      <c r="L75" s="95"/>
      <c r="M75" s="95"/>
      <c r="N75" s="176">
        <f>(SUM(I74:N74))/O78</f>
        <v>3.5714285714285712E-2</v>
      </c>
      <c r="O75" s="95"/>
      <c r="P75" s="170"/>
    </row>
    <row r="76" spans="2:16">
      <c r="B76" s="94" t="s">
        <v>390</v>
      </c>
      <c r="C76" s="173">
        <f>SUBTOTAL(3,C38)</f>
        <v>0</v>
      </c>
      <c r="D76" s="173">
        <f t="shared" ref="D76:N76" si="16">SUBTOTAL(3,D38)</f>
        <v>0</v>
      </c>
      <c r="E76" s="173">
        <f t="shared" si="16"/>
        <v>0</v>
      </c>
      <c r="F76" s="173">
        <f t="shared" si="16"/>
        <v>0</v>
      </c>
      <c r="G76" s="173">
        <f t="shared" si="16"/>
        <v>0</v>
      </c>
      <c r="H76" s="173">
        <f t="shared" si="16"/>
        <v>0</v>
      </c>
      <c r="I76" s="173">
        <f t="shared" si="16"/>
        <v>0</v>
      </c>
      <c r="J76" s="173">
        <f t="shared" si="16"/>
        <v>0</v>
      </c>
      <c r="K76" s="173">
        <f t="shared" si="16"/>
        <v>1</v>
      </c>
      <c r="L76" s="173">
        <f t="shared" si="16"/>
        <v>0</v>
      </c>
      <c r="M76" s="173">
        <f t="shared" si="16"/>
        <v>0</v>
      </c>
      <c r="N76" s="173">
        <f t="shared" si="16"/>
        <v>0</v>
      </c>
      <c r="O76" s="95">
        <f>COUNTIF($A$6:$A$171,"eng")</f>
        <v>1</v>
      </c>
      <c r="P76" s="170">
        <f>O76/O78</f>
        <v>3.5714285714285712E-2</v>
      </c>
    </row>
    <row r="77" spans="2:16">
      <c r="B77" s="148"/>
      <c r="C77" s="175"/>
      <c r="D77" s="149"/>
      <c r="E77" s="149"/>
      <c r="F77" s="149"/>
      <c r="G77" s="149"/>
      <c r="H77" s="179">
        <f>(SUM(C76:H76))/O78</f>
        <v>0</v>
      </c>
      <c r="I77" s="175"/>
      <c r="J77" s="149"/>
      <c r="K77" s="149"/>
      <c r="L77" s="149"/>
      <c r="M77" s="149"/>
      <c r="N77" s="177">
        <f>(SUM(I76:N76))/O78</f>
        <v>3.5714285714285712E-2</v>
      </c>
      <c r="O77" s="149"/>
      <c r="P77" s="170"/>
    </row>
    <row r="78" spans="2:16">
      <c r="C78" s="82">
        <f>SUM(C68,C70,C72,C74,C76)</f>
        <v>0</v>
      </c>
      <c r="D78" s="82">
        <f>SUM(D68,D70,D72,D74,D76)</f>
        <v>0</v>
      </c>
      <c r="E78" s="82">
        <f>SUM(E68,E70,E72,E74,E76)</f>
        <v>4</v>
      </c>
      <c r="F78" s="82">
        <f>SUM(F68,F70,F72,F74,F76)</f>
        <v>0</v>
      </c>
      <c r="G78" s="82"/>
      <c r="H78" s="82">
        <f>SUM(H68,H70,H72,H74,H76)</f>
        <v>0</v>
      </c>
      <c r="I78" s="82">
        <f>SUM(I68,I70,I72,I74,I76)</f>
        <v>0</v>
      </c>
      <c r="J78" s="82">
        <f>SUM(J68,J70,J72,J74,J76)</f>
        <v>0</v>
      </c>
      <c r="K78" s="82">
        <f>SUM(K68,K70,K72,K74,K76)</f>
        <v>23</v>
      </c>
      <c r="L78" s="82">
        <f>SUM(L68,L70,L72,L74,L76)</f>
        <v>0</v>
      </c>
      <c r="M78" s="82"/>
      <c r="N78" s="82">
        <f>SUM(N68,N70,N72,N74,N76)</f>
        <v>1</v>
      </c>
      <c r="O78" s="5">
        <f>SUM(O68:O76)</f>
        <v>28</v>
      </c>
      <c r="P78" s="153">
        <f>SUM(P68:P77)</f>
        <v>1</v>
      </c>
    </row>
    <row r="79" spans="2:16">
      <c r="H79">
        <f>SUM(C78:H78)</f>
        <v>4</v>
      </c>
      <c r="N79">
        <f>SUM(I78:N78)</f>
        <v>24</v>
      </c>
    </row>
  </sheetData>
  <mergeCells count="16">
    <mergeCell ref="C64:H64"/>
    <mergeCell ref="I64:N64"/>
    <mergeCell ref="C66:D66"/>
    <mergeCell ref="E66:F66"/>
    <mergeCell ref="G66:H66"/>
    <mergeCell ref="I66:J66"/>
    <mergeCell ref="K66:L66"/>
    <mergeCell ref="M66:N66"/>
    <mergeCell ref="C2:H2"/>
    <mergeCell ref="I2:N2"/>
    <mergeCell ref="C4:D4"/>
    <mergeCell ref="E4:F4"/>
    <mergeCell ref="G4:H4"/>
    <mergeCell ref="I4:J4"/>
    <mergeCell ref="K4:L4"/>
    <mergeCell ref="M4:N4"/>
  </mergeCells>
  <pageMargins left="0.7" right="0.7" top="0.75" bottom="0.75" header="0.3" footer="0.3"/>
  <pageSetup orientation="portrait"/>
  <legacy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M29"/>
  <sheetViews>
    <sheetView zoomScale="85" zoomScaleNormal="85" zoomScalePageLayoutView="85" workbookViewId="0">
      <selection activeCell="M24" sqref="M24"/>
    </sheetView>
  </sheetViews>
  <sheetFormatPr baseColWidth="10" defaultColWidth="8.83203125" defaultRowHeight="14" x14ac:dyDescent="0"/>
  <cols>
    <col min="1" max="1" width="24.83203125" customWidth="1"/>
    <col min="2" max="2" width="9.6640625" bestFit="1" customWidth="1"/>
    <col min="4" max="4" width="9.5" bestFit="1" customWidth="1"/>
    <col min="6" max="6" width="10" bestFit="1" customWidth="1"/>
  </cols>
  <sheetData>
    <row r="3" spans="1:13">
      <c r="B3" t="s">
        <v>11</v>
      </c>
      <c r="M3" t="s">
        <v>10</v>
      </c>
    </row>
    <row r="4" spans="1:13">
      <c r="A4" s="6" t="s">
        <v>14</v>
      </c>
      <c r="B4" s="292" t="s">
        <v>9</v>
      </c>
      <c r="C4" s="293"/>
      <c r="D4" s="293"/>
      <c r="E4" s="293"/>
      <c r="F4" s="293"/>
      <c r="G4" s="294"/>
      <c r="H4" s="293" t="s">
        <v>8</v>
      </c>
      <c r="I4" s="293"/>
      <c r="J4" s="293"/>
      <c r="K4" s="293"/>
      <c r="L4" s="293"/>
      <c r="M4" s="299"/>
    </row>
    <row r="5" spans="1:13">
      <c r="A5" s="9" t="s">
        <v>15</v>
      </c>
      <c r="B5" s="14" t="s">
        <v>13</v>
      </c>
      <c r="C5" s="15"/>
      <c r="D5" s="15"/>
      <c r="E5" s="15"/>
      <c r="F5" s="15"/>
      <c r="G5" s="16" t="s">
        <v>12</v>
      </c>
      <c r="H5" s="15" t="s">
        <v>13</v>
      </c>
      <c r="I5" s="15"/>
      <c r="J5" s="15"/>
      <c r="K5" s="15"/>
      <c r="L5" s="15"/>
      <c r="M5" s="16" t="s">
        <v>12</v>
      </c>
    </row>
    <row r="6" spans="1:13">
      <c r="A6" s="9"/>
      <c r="B6" s="297" t="s">
        <v>2</v>
      </c>
      <c r="C6" s="298"/>
      <c r="D6" s="295" t="s">
        <v>1</v>
      </c>
      <c r="E6" s="295"/>
      <c r="F6" s="295" t="s">
        <v>0</v>
      </c>
      <c r="G6" s="296"/>
      <c r="H6" s="300" t="s">
        <v>2</v>
      </c>
      <c r="I6" s="298"/>
      <c r="J6" s="295" t="s">
        <v>1</v>
      </c>
      <c r="K6" s="295"/>
      <c r="L6" s="295" t="s">
        <v>0</v>
      </c>
      <c r="M6" s="296"/>
    </row>
    <row r="7" spans="1:13">
      <c r="A7" s="6" t="s">
        <v>16</v>
      </c>
      <c r="B7" s="17" t="s">
        <v>7</v>
      </c>
      <c r="C7" s="18" t="s">
        <v>6</v>
      </c>
      <c r="D7" s="18" t="s">
        <v>4</v>
      </c>
      <c r="E7" s="18" t="s">
        <v>5</v>
      </c>
      <c r="F7" s="18"/>
      <c r="G7" s="19" t="s">
        <v>3</v>
      </c>
      <c r="H7" s="20" t="s">
        <v>7</v>
      </c>
      <c r="I7" s="18" t="s">
        <v>6</v>
      </c>
      <c r="J7" s="18" t="s">
        <v>4</v>
      </c>
      <c r="K7" s="18" t="s">
        <v>5</v>
      </c>
      <c r="L7" s="18"/>
      <c r="M7" s="19" t="s">
        <v>3</v>
      </c>
    </row>
    <row r="8" spans="1:13">
      <c r="B8" s="3"/>
      <c r="C8" s="2"/>
      <c r="D8" s="2"/>
      <c r="E8" s="2"/>
      <c r="F8" s="2"/>
      <c r="G8" s="7"/>
      <c r="H8" s="2"/>
      <c r="I8" s="2"/>
      <c r="J8" s="2"/>
      <c r="K8" s="2"/>
      <c r="L8" s="2"/>
      <c r="M8" s="7"/>
    </row>
    <row r="9" spans="1:13">
      <c r="A9" s="6"/>
      <c r="B9" s="3"/>
      <c r="C9" s="2"/>
      <c r="D9" s="2"/>
      <c r="E9" s="2"/>
      <c r="F9" s="2"/>
      <c r="G9" s="7"/>
      <c r="H9" s="2"/>
      <c r="I9" s="2"/>
      <c r="J9" s="2"/>
      <c r="K9" s="2"/>
      <c r="L9" s="2"/>
      <c r="M9" s="7"/>
    </row>
    <row r="10" spans="1:13">
      <c r="B10" s="3"/>
      <c r="C10" s="2"/>
      <c r="D10" s="2"/>
      <c r="E10" s="2"/>
      <c r="F10" s="2"/>
      <c r="G10" s="7"/>
      <c r="H10" s="2"/>
      <c r="I10" s="2"/>
      <c r="J10" s="2"/>
      <c r="K10" s="2"/>
      <c r="L10" s="2"/>
      <c r="M10" s="7"/>
    </row>
    <row r="11" spans="1:13">
      <c r="B11" s="3"/>
      <c r="C11" s="2"/>
      <c r="D11" s="2"/>
      <c r="E11" s="2"/>
      <c r="F11" s="2"/>
      <c r="G11" s="7"/>
      <c r="H11" s="2"/>
      <c r="I11" s="2"/>
      <c r="J11" s="2"/>
      <c r="K11" s="2"/>
      <c r="L11" s="2"/>
      <c r="M11" s="7"/>
    </row>
    <row r="12" spans="1:13">
      <c r="A12" s="6"/>
      <c r="B12" s="3"/>
      <c r="C12" s="2"/>
      <c r="D12" s="2"/>
      <c r="E12" s="2"/>
      <c r="F12" s="2"/>
      <c r="G12" s="7"/>
      <c r="H12" s="2"/>
      <c r="I12" s="2"/>
      <c r="J12" s="2"/>
      <c r="K12" s="2"/>
      <c r="L12" s="2"/>
      <c r="M12" s="7"/>
    </row>
    <row r="13" spans="1:13">
      <c r="B13" s="3"/>
      <c r="C13" s="2"/>
      <c r="D13" s="2"/>
      <c r="E13" s="2"/>
      <c r="F13" s="2"/>
      <c r="G13" s="7"/>
      <c r="H13" s="2"/>
      <c r="I13" s="2"/>
      <c r="J13" s="2"/>
      <c r="K13" s="2"/>
      <c r="L13" s="2"/>
      <c r="M13" s="7"/>
    </row>
    <row r="14" spans="1:13">
      <c r="B14" s="3"/>
      <c r="C14" s="2"/>
      <c r="D14" s="2"/>
      <c r="E14" s="2"/>
      <c r="F14" s="2"/>
      <c r="G14" s="7"/>
      <c r="H14" s="2"/>
      <c r="I14" s="2"/>
      <c r="J14" s="2"/>
      <c r="K14" s="2"/>
      <c r="L14" s="2"/>
      <c r="M14" s="7"/>
    </row>
    <row r="15" spans="1:13">
      <c r="A15" s="6"/>
      <c r="B15" s="3"/>
      <c r="C15" s="2"/>
      <c r="D15" s="2"/>
      <c r="E15" s="2"/>
      <c r="F15" s="2"/>
      <c r="G15" s="7"/>
      <c r="H15" s="2"/>
      <c r="I15" s="2"/>
      <c r="J15" s="2"/>
      <c r="K15" s="2"/>
      <c r="L15" s="2"/>
      <c r="M15" s="7"/>
    </row>
    <row r="16" spans="1:13">
      <c r="A16" s="6"/>
      <c r="B16" s="3"/>
      <c r="C16" s="2"/>
      <c r="D16" s="2"/>
      <c r="E16" s="2"/>
      <c r="F16" s="2"/>
      <c r="G16" s="7"/>
      <c r="H16" s="2"/>
      <c r="I16" s="2"/>
      <c r="J16" s="2"/>
      <c r="K16" s="2"/>
      <c r="L16" s="2"/>
      <c r="M16" s="7"/>
    </row>
    <row r="17" spans="1:13">
      <c r="B17" s="4"/>
      <c r="C17" s="1"/>
      <c r="D17" s="1"/>
      <c r="E17" s="1"/>
      <c r="F17" s="1"/>
      <c r="G17" s="8"/>
      <c r="H17" s="1"/>
      <c r="I17" s="1"/>
      <c r="J17" s="1"/>
      <c r="K17" s="1"/>
      <c r="L17" s="1"/>
      <c r="M17" s="8"/>
    </row>
    <row r="19" spans="1:13">
      <c r="B19" s="13" t="s">
        <v>26</v>
      </c>
      <c r="C19" t="s">
        <v>27</v>
      </c>
    </row>
    <row r="20" spans="1:13">
      <c r="B20" s="13" t="s">
        <v>25</v>
      </c>
      <c r="C20" t="s">
        <v>18</v>
      </c>
    </row>
    <row r="21" spans="1:13">
      <c r="B21" s="13" t="s">
        <v>17</v>
      </c>
      <c r="C21" t="s">
        <v>24</v>
      </c>
    </row>
    <row r="24" spans="1:13" ht="81.5" customHeight="1">
      <c r="A24" s="289" t="s">
        <v>23</v>
      </c>
      <c r="B24" s="290"/>
      <c r="C24" s="290"/>
      <c r="D24" s="290"/>
      <c r="E24" s="291"/>
      <c r="F24" s="291"/>
      <c r="G24" s="291"/>
      <c r="H24" s="291"/>
    </row>
    <row r="25" spans="1:13" ht="62.5" customHeight="1">
      <c r="A25" s="283" t="s">
        <v>21</v>
      </c>
      <c r="B25" s="284"/>
      <c r="C25" s="285"/>
      <c r="D25" s="285"/>
      <c r="E25" s="285"/>
      <c r="F25" s="11"/>
      <c r="G25" s="11"/>
      <c r="H25" s="11"/>
    </row>
    <row r="26" spans="1:13">
      <c r="A26" s="10"/>
      <c r="B26" s="12" t="s">
        <v>20</v>
      </c>
      <c r="C26" s="10"/>
      <c r="D26" s="10"/>
      <c r="E26" s="11"/>
      <c r="F26" s="11"/>
      <c r="G26" s="11"/>
      <c r="H26" s="11"/>
    </row>
    <row r="27" spans="1:13">
      <c r="A27" s="10"/>
      <c r="B27" s="10"/>
      <c r="C27" s="10"/>
      <c r="D27" s="10"/>
      <c r="E27" s="11"/>
      <c r="F27" s="11"/>
      <c r="G27" s="11"/>
      <c r="H27" s="11"/>
    </row>
    <row r="28" spans="1:13" ht="45.5" customHeight="1">
      <c r="A28" s="286" t="s">
        <v>22</v>
      </c>
      <c r="B28" s="287"/>
      <c r="C28" s="288"/>
      <c r="D28" s="288"/>
      <c r="E28" s="288"/>
      <c r="F28" s="11"/>
      <c r="G28" s="11"/>
      <c r="H28" s="11"/>
    </row>
    <row r="29" spans="1:13">
      <c r="B29" s="5" t="s">
        <v>19</v>
      </c>
    </row>
  </sheetData>
  <mergeCells count="11">
    <mergeCell ref="A25:E25"/>
    <mergeCell ref="A28:E28"/>
    <mergeCell ref="A24:H24"/>
    <mergeCell ref="B4:G4"/>
    <mergeCell ref="F6:G6"/>
    <mergeCell ref="D6:E6"/>
    <mergeCell ref="B6:C6"/>
    <mergeCell ref="H4:M4"/>
    <mergeCell ref="H6:I6"/>
    <mergeCell ref="J6:K6"/>
    <mergeCell ref="L6:M6"/>
  </mergeCells>
  <pageMargins left="0.33" right="0.23" top="0.43" bottom="0.36" header="0.3" footer="0.3"/>
  <drawing r:id="rId1"/>
  <extLst>
    <ext xmlns:mx="http://schemas.microsoft.com/office/mac/excel/2008/main" uri="{64002731-A6B0-56B0-2670-7721B7C09600}">
      <mx:PLV Mode="0" OnePage="0" WScale="0"/>
    </ext>
  </extLs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rgb="FF00B050"/>
  </sheetPr>
  <dimension ref="A1:Q140"/>
  <sheetViews>
    <sheetView zoomScale="85" zoomScaleNormal="85" zoomScalePageLayoutView="85" workbookViewId="0">
      <pane xSplit="2" ySplit="5" topLeftCell="C106" activePane="bottomRight" state="frozen"/>
      <selection activeCell="B1" sqref="B1"/>
      <selection pane="topRight" activeCell="C1" sqref="C1"/>
      <selection pane="bottomLeft" activeCell="B6" sqref="B6"/>
      <selection pane="bottomRight" activeCell="H119" sqref="H119"/>
    </sheetView>
  </sheetViews>
  <sheetFormatPr baseColWidth="10" defaultColWidth="8.83203125" defaultRowHeight="14" x14ac:dyDescent="0"/>
  <cols>
    <col min="1" max="1" width="4.33203125" style="101" bestFit="1" customWidth="1"/>
    <col min="2" max="2" width="47.5" customWidth="1"/>
    <col min="3" max="3" width="10.33203125" style="82" customWidth="1"/>
    <col min="4" max="4" width="9.1640625" customWidth="1"/>
    <col min="7" max="7" width="6.1640625" customWidth="1"/>
    <col min="9" max="9" width="10.1640625" customWidth="1"/>
    <col min="10" max="10" width="8.83203125" customWidth="1"/>
    <col min="11" max="11" width="7.6640625" customWidth="1"/>
    <col min="13" max="13" width="5.33203125" customWidth="1"/>
    <col min="14" max="14" width="7.6640625" customWidth="1"/>
    <col min="15" max="15" width="29.1640625" style="104" customWidth="1"/>
    <col min="16" max="16" width="29.6640625" style="104" customWidth="1"/>
    <col min="17" max="17" width="27.6640625" style="104" customWidth="1"/>
  </cols>
  <sheetData>
    <row r="1" spans="1:17">
      <c r="B1" s="51" t="s">
        <v>1570</v>
      </c>
      <c r="C1" t="s">
        <v>1571</v>
      </c>
    </row>
    <row r="2" spans="1:17" ht="17.5" customHeight="1">
      <c r="B2" s="28"/>
      <c r="C2" s="301" t="s">
        <v>9</v>
      </c>
      <c r="D2" s="302"/>
      <c r="E2" s="302"/>
      <c r="F2" s="302"/>
      <c r="G2" s="302"/>
      <c r="H2" s="303"/>
      <c r="I2" s="301" t="s">
        <v>8</v>
      </c>
      <c r="J2" s="302"/>
      <c r="K2" s="302"/>
      <c r="L2" s="302"/>
      <c r="M2" s="302"/>
      <c r="N2" s="304"/>
      <c r="O2" s="105"/>
      <c r="P2" s="106"/>
      <c r="Q2" s="107"/>
    </row>
    <row r="3" spans="1:17" hidden="1">
      <c r="B3" s="29"/>
      <c r="C3" s="83" t="s">
        <v>13</v>
      </c>
      <c r="D3" s="23"/>
      <c r="E3" s="23"/>
      <c r="F3" s="23"/>
      <c r="G3" s="23"/>
      <c r="H3" s="24" t="s">
        <v>12</v>
      </c>
      <c r="I3" s="22" t="s">
        <v>13</v>
      </c>
      <c r="J3" s="23"/>
      <c r="K3" s="23"/>
      <c r="L3" s="23"/>
      <c r="M3" s="23"/>
      <c r="N3" s="24" t="s">
        <v>12</v>
      </c>
      <c r="O3" s="108"/>
      <c r="P3" s="109"/>
      <c r="Q3" s="110"/>
    </row>
    <row r="4" spans="1:17" s="58" customFormat="1" ht="20.5" customHeight="1">
      <c r="A4" s="101"/>
      <c r="B4" s="67" t="s">
        <v>15</v>
      </c>
      <c r="C4" s="309" t="s">
        <v>2</v>
      </c>
      <c r="D4" s="310"/>
      <c r="E4" s="310" t="s">
        <v>1</v>
      </c>
      <c r="F4" s="310"/>
      <c r="G4" s="310" t="s">
        <v>0</v>
      </c>
      <c r="H4" s="311"/>
      <c r="I4" s="309" t="s">
        <v>2</v>
      </c>
      <c r="J4" s="310"/>
      <c r="K4" s="310" t="s">
        <v>1</v>
      </c>
      <c r="L4" s="310"/>
      <c r="M4" s="310" t="s">
        <v>0</v>
      </c>
      <c r="N4" s="311"/>
      <c r="O4" s="111"/>
      <c r="P4" s="112"/>
      <c r="Q4" s="113"/>
    </row>
    <row r="5" spans="1:17" s="58" customFormat="1" ht="24" customHeight="1">
      <c r="A5" s="101"/>
      <c r="B5" s="66" t="s">
        <v>213</v>
      </c>
      <c r="C5" s="84" t="s">
        <v>7</v>
      </c>
      <c r="D5" s="53" t="s">
        <v>6</v>
      </c>
      <c r="E5" s="53" t="s">
        <v>4</v>
      </c>
      <c r="F5" s="53" t="s">
        <v>5</v>
      </c>
      <c r="G5" s="53"/>
      <c r="H5" s="54" t="s">
        <v>3</v>
      </c>
      <c r="I5" s="52" t="s">
        <v>7</v>
      </c>
      <c r="J5" s="53" t="s">
        <v>6</v>
      </c>
      <c r="K5" s="53" t="s">
        <v>4</v>
      </c>
      <c r="L5" s="53" t="s">
        <v>5</v>
      </c>
      <c r="M5" s="53"/>
      <c r="N5" s="54" t="s">
        <v>3</v>
      </c>
      <c r="O5" s="114" t="s">
        <v>107</v>
      </c>
      <c r="P5" s="115" t="s">
        <v>34</v>
      </c>
      <c r="Q5" s="116" t="s">
        <v>106</v>
      </c>
    </row>
    <row r="6" spans="1:17">
      <c r="B6" s="152" t="s">
        <v>28</v>
      </c>
      <c r="C6" s="130"/>
      <c r="D6" s="132"/>
      <c r="E6" s="133"/>
      <c r="F6" s="132"/>
      <c r="G6" s="133"/>
      <c r="H6" s="134"/>
      <c r="I6" s="131"/>
      <c r="J6" s="132"/>
      <c r="K6" s="133"/>
      <c r="L6" s="132"/>
      <c r="M6" s="133"/>
      <c r="N6" s="134"/>
      <c r="O6" s="117"/>
      <c r="P6" s="118"/>
      <c r="Q6" s="119"/>
    </row>
    <row r="7" spans="1:17" ht="28">
      <c r="A7" s="101" t="s">
        <v>977</v>
      </c>
      <c r="B7" s="127" t="s">
        <v>1579</v>
      </c>
      <c r="C7" s="129"/>
      <c r="D7" s="128"/>
      <c r="E7" s="136"/>
      <c r="F7" s="128"/>
      <c r="G7" s="136"/>
      <c r="H7" s="137"/>
      <c r="I7" s="135"/>
      <c r="J7" s="128" t="s">
        <v>25</v>
      </c>
      <c r="K7" s="136"/>
      <c r="L7" s="128"/>
      <c r="M7" s="136"/>
      <c r="N7" s="137"/>
      <c r="O7" s="117" t="s">
        <v>1574</v>
      </c>
      <c r="P7" s="118"/>
      <c r="Q7" s="119"/>
    </row>
    <row r="8" spans="1:17">
      <c r="A8" s="101" t="s">
        <v>977</v>
      </c>
      <c r="B8" s="127" t="s">
        <v>1572</v>
      </c>
      <c r="C8" s="129"/>
      <c r="D8" s="128" t="s">
        <v>25</v>
      </c>
      <c r="E8" s="136"/>
      <c r="F8" s="128"/>
      <c r="G8" s="136"/>
      <c r="H8" s="137"/>
      <c r="I8" s="135"/>
      <c r="J8" s="128"/>
      <c r="K8" s="136"/>
      <c r="L8" s="128"/>
      <c r="M8" s="136"/>
      <c r="N8" s="137"/>
      <c r="O8" s="117" t="s">
        <v>1574</v>
      </c>
      <c r="P8" s="118"/>
      <c r="Q8" s="119"/>
    </row>
    <row r="9" spans="1:17">
      <c r="A9" s="101" t="s">
        <v>977</v>
      </c>
      <c r="B9" s="127" t="s">
        <v>1573</v>
      </c>
      <c r="C9" s="129"/>
      <c r="D9" s="128" t="s">
        <v>25</v>
      </c>
      <c r="E9" s="136"/>
      <c r="F9" s="128"/>
      <c r="G9" s="136"/>
      <c r="H9" s="137"/>
      <c r="I9" s="135"/>
      <c r="J9" s="128"/>
      <c r="K9" s="136"/>
      <c r="L9" s="128"/>
      <c r="M9" s="136"/>
      <c r="N9" s="137"/>
      <c r="O9" s="117" t="s">
        <v>1574</v>
      </c>
      <c r="P9" s="118"/>
      <c r="Q9" s="119"/>
    </row>
    <row r="10" spans="1:17">
      <c r="A10" s="101" t="s">
        <v>977</v>
      </c>
      <c r="B10" s="127" t="s">
        <v>1575</v>
      </c>
      <c r="C10" s="129"/>
      <c r="D10" s="128" t="s">
        <v>25</v>
      </c>
      <c r="E10" s="136"/>
      <c r="F10" s="128"/>
      <c r="G10" s="136"/>
      <c r="H10" s="137"/>
      <c r="I10" s="135"/>
      <c r="J10" s="128"/>
      <c r="K10" s="136"/>
      <c r="L10" s="128"/>
      <c r="M10" s="136"/>
      <c r="N10" s="137"/>
      <c r="O10" s="117" t="s">
        <v>1578</v>
      </c>
      <c r="P10" s="118"/>
      <c r="Q10" s="119"/>
    </row>
    <row r="11" spans="1:17">
      <c r="A11" s="101" t="s">
        <v>977</v>
      </c>
      <c r="B11" s="127" t="s">
        <v>1576</v>
      </c>
      <c r="C11" s="129" t="s">
        <v>25</v>
      </c>
      <c r="D11" s="128"/>
      <c r="E11" s="136"/>
      <c r="F11" s="128"/>
      <c r="G11" s="136"/>
      <c r="H11" s="137"/>
      <c r="I11" s="135"/>
      <c r="J11" s="128"/>
      <c r="K11" s="136"/>
      <c r="L11" s="128"/>
      <c r="M11" s="136"/>
      <c r="N11" s="137"/>
      <c r="O11" s="117" t="s">
        <v>1578</v>
      </c>
      <c r="P11" s="118"/>
      <c r="Q11" s="119"/>
    </row>
    <row r="12" spans="1:17">
      <c r="A12" s="101" t="s">
        <v>977</v>
      </c>
      <c r="B12" s="127" t="s">
        <v>1577</v>
      </c>
      <c r="C12" s="129" t="s">
        <v>25</v>
      </c>
      <c r="D12" s="128"/>
      <c r="E12" s="136"/>
      <c r="F12" s="128"/>
      <c r="G12" s="136"/>
      <c r="H12" s="137"/>
      <c r="I12" s="135"/>
      <c r="J12" s="128"/>
      <c r="K12" s="136"/>
      <c r="L12" s="128"/>
      <c r="M12" s="136"/>
      <c r="N12" s="137"/>
      <c r="O12" s="117" t="s">
        <v>1578</v>
      </c>
      <c r="P12" s="118"/>
      <c r="Q12" s="119"/>
    </row>
    <row r="13" spans="1:17" ht="28">
      <c r="A13" s="101" t="s">
        <v>977</v>
      </c>
      <c r="B13" s="127" t="s">
        <v>1580</v>
      </c>
      <c r="C13" s="129"/>
      <c r="D13" s="128"/>
      <c r="E13" s="136"/>
      <c r="F13" s="128"/>
      <c r="G13" s="136"/>
      <c r="H13" s="137"/>
      <c r="I13" s="135"/>
      <c r="J13" s="128" t="s">
        <v>25</v>
      </c>
      <c r="K13" s="136"/>
      <c r="L13" s="128"/>
      <c r="M13" s="136"/>
      <c r="N13" s="137"/>
      <c r="O13" s="117" t="s">
        <v>1581</v>
      </c>
      <c r="P13" s="118"/>
      <c r="Q13" s="119"/>
    </row>
    <row r="14" spans="1:17" ht="28">
      <c r="A14" s="101" t="s">
        <v>977</v>
      </c>
      <c r="B14" s="127" t="s">
        <v>1582</v>
      </c>
      <c r="C14" s="129"/>
      <c r="D14" s="128"/>
      <c r="E14" s="136"/>
      <c r="F14" s="128"/>
      <c r="G14" s="136"/>
      <c r="H14" s="137"/>
      <c r="I14" s="135"/>
      <c r="J14" s="128"/>
      <c r="K14" s="136" t="s">
        <v>25</v>
      </c>
      <c r="L14" s="128"/>
      <c r="M14" s="136"/>
      <c r="N14" s="137"/>
      <c r="O14" s="117" t="s">
        <v>1581</v>
      </c>
      <c r="P14" s="118"/>
      <c r="Q14" s="119"/>
    </row>
    <row r="15" spans="1:17" ht="42">
      <c r="A15" s="101" t="s">
        <v>977</v>
      </c>
      <c r="B15" s="127" t="s">
        <v>1583</v>
      </c>
      <c r="C15" s="129"/>
      <c r="D15" s="128"/>
      <c r="E15" s="136"/>
      <c r="F15" s="128"/>
      <c r="G15" s="136"/>
      <c r="H15" s="137"/>
      <c r="I15" s="135"/>
      <c r="J15" s="128"/>
      <c r="K15" s="136" t="s">
        <v>25</v>
      </c>
      <c r="L15" s="128"/>
      <c r="M15" s="136"/>
      <c r="N15" s="137"/>
      <c r="O15" s="117" t="s">
        <v>1581</v>
      </c>
      <c r="P15" s="118"/>
      <c r="Q15" s="119"/>
    </row>
    <row r="16" spans="1:17" ht="28">
      <c r="A16" s="101" t="s">
        <v>977</v>
      </c>
      <c r="B16" s="127" t="s">
        <v>1584</v>
      </c>
      <c r="C16" s="129"/>
      <c r="D16" s="128"/>
      <c r="E16" s="136"/>
      <c r="F16" s="128"/>
      <c r="G16" s="136"/>
      <c r="H16" s="137"/>
      <c r="I16" s="135"/>
      <c r="J16" s="128" t="s">
        <v>25</v>
      </c>
      <c r="K16" s="136"/>
      <c r="L16" s="128"/>
      <c r="M16" s="136"/>
      <c r="N16" s="137"/>
      <c r="O16" s="117" t="s">
        <v>1581</v>
      </c>
      <c r="P16" s="118"/>
      <c r="Q16" s="119"/>
    </row>
    <row r="17" spans="1:17">
      <c r="A17" s="101" t="s">
        <v>977</v>
      </c>
      <c r="B17" s="127" t="s">
        <v>1585</v>
      </c>
      <c r="C17" s="129"/>
      <c r="D17" s="128"/>
      <c r="E17" s="136"/>
      <c r="F17" s="128"/>
      <c r="G17" s="136"/>
      <c r="H17" s="137"/>
      <c r="I17" s="135"/>
      <c r="J17" s="128"/>
      <c r="K17" s="136" t="s">
        <v>133</v>
      </c>
      <c r="L17" s="128"/>
      <c r="M17" s="136"/>
      <c r="N17" s="137"/>
      <c r="O17" s="117"/>
      <c r="P17" s="118"/>
      <c r="Q17" s="119"/>
    </row>
    <row r="18" spans="1:17">
      <c r="A18" s="101" t="s">
        <v>977</v>
      </c>
      <c r="B18" s="127" t="s">
        <v>1586</v>
      </c>
      <c r="C18" s="129"/>
      <c r="D18" s="128"/>
      <c r="E18" s="136"/>
      <c r="F18" s="128"/>
      <c r="G18" s="136"/>
      <c r="H18" s="137"/>
      <c r="I18" s="135"/>
      <c r="J18" s="128"/>
      <c r="K18" s="136"/>
      <c r="L18" s="128"/>
      <c r="M18" s="136"/>
      <c r="N18" s="137" t="s">
        <v>25</v>
      </c>
      <c r="O18" s="117" t="s">
        <v>1589</v>
      </c>
      <c r="P18" s="118"/>
      <c r="Q18" s="119"/>
    </row>
    <row r="19" spans="1:17" ht="28">
      <c r="A19" s="101" t="s">
        <v>977</v>
      </c>
      <c r="B19" s="127" t="s">
        <v>1588</v>
      </c>
      <c r="C19" s="129"/>
      <c r="D19" s="128"/>
      <c r="E19" s="136" t="s">
        <v>25</v>
      </c>
      <c r="F19" s="128"/>
      <c r="G19" s="136"/>
      <c r="H19" s="137"/>
      <c r="I19" s="135"/>
      <c r="J19" s="128"/>
      <c r="K19" s="136"/>
      <c r="L19" s="128"/>
      <c r="M19" s="136"/>
      <c r="N19" s="137"/>
      <c r="O19" s="117" t="s">
        <v>1587</v>
      </c>
      <c r="P19" s="118"/>
      <c r="Q19" s="119"/>
    </row>
    <row r="20" spans="1:17" ht="56">
      <c r="A20" s="101" t="s">
        <v>977</v>
      </c>
      <c r="B20" s="127" t="s">
        <v>1653</v>
      </c>
      <c r="C20" s="129"/>
      <c r="D20" s="128"/>
      <c r="E20" s="136"/>
      <c r="F20" s="128"/>
      <c r="G20" s="136"/>
      <c r="H20" s="137"/>
      <c r="I20" s="135" t="s">
        <v>25</v>
      </c>
      <c r="J20" s="128"/>
      <c r="K20" s="136"/>
      <c r="L20" s="128"/>
      <c r="M20" s="136"/>
      <c r="N20" s="137"/>
      <c r="O20" s="117" t="s">
        <v>1652</v>
      </c>
      <c r="P20" s="118"/>
      <c r="Q20" s="119"/>
    </row>
    <row r="21" spans="1:17">
      <c r="B21" s="151" t="s">
        <v>29</v>
      </c>
      <c r="C21" s="85"/>
      <c r="D21" s="75"/>
      <c r="E21" s="76"/>
      <c r="F21" s="75"/>
      <c r="G21" s="76"/>
      <c r="H21" s="70"/>
      <c r="I21" s="69"/>
      <c r="J21" s="75"/>
      <c r="K21" s="76"/>
      <c r="L21" s="75"/>
      <c r="M21" s="76"/>
      <c r="N21" s="70"/>
      <c r="O21" s="120"/>
      <c r="P21" s="121"/>
      <c r="Q21" s="122"/>
    </row>
    <row r="22" spans="1:17" ht="24">
      <c r="A22" s="101" t="s">
        <v>978</v>
      </c>
      <c r="B22" s="68" t="s">
        <v>1630</v>
      </c>
      <c r="C22" s="85"/>
      <c r="D22" s="75"/>
      <c r="E22" s="76"/>
      <c r="F22" s="75"/>
      <c r="G22" s="76"/>
      <c r="H22" s="70"/>
      <c r="I22" s="69"/>
      <c r="J22" s="75"/>
      <c r="K22" s="76" t="s">
        <v>25</v>
      </c>
      <c r="L22" s="75"/>
      <c r="M22" s="76"/>
      <c r="N22" s="70"/>
      <c r="O22" s="117" t="s">
        <v>1629</v>
      </c>
      <c r="P22" s="121"/>
      <c r="Q22" s="122"/>
    </row>
    <row r="23" spans="1:17" ht="24">
      <c r="A23" s="101" t="s">
        <v>978</v>
      </c>
      <c r="B23" s="68" t="s">
        <v>1631</v>
      </c>
      <c r="C23" s="85" t="s">
        <v>17</v>
      </c>
      <c r="D23" s="75"/>
      <c r="E23" s="76"/>
      <c r="F23" s="75"/>
      <c r="G23" s="76"/>
      <c r="H23" s="70"/>
      <c r="I23" s="69"/>
      <c r="J23" s="75"/>
      <c r="K23" s="76"/>
      <c r="L23" s="75"/>
      <c r="M23" s="76"/>
      <c r="N23" s="70"/>
      <c r="O23" s="120"/>
      <c r="P23" s="121"/>
      <c r="Q23" s="122"/>
    </row>
    <row r="24" spans="1:17" ht="24">
      <c r="A24" s="101" t="s">
        <v>978</v>
      </c>
      <c r="B24" s="68" t="s">
        <v>1632</v>
      </c>
      <c r="C24" s="85"/>
      <c r="D24" s="75"/>
      <c r="E24" s="76"/>
      <c r="F24" s="75"/>
      <c r="G24" s="76"/>
      <c r="H24" s="70"/>
      <c r="I24" s="69" t="s">
        <v>25</v>
      </c>
      <c r="J24" s="75"/>
      <c r="K24" s="76"/>
      <c r="L24" s="75"/>
      <c r="M24" s="76"/>
      <c r="N24" s="70"/>
      <c r="O24" s="120"/>
      <c r="P24" s="121"/>
      <c r="Q24" s="122"/>
    </row>
    <row r="25" spans="1:17" ht="24">
      <c r="A25" s="101" t="s">
        <v>978</v>
      </c>
      <c r="B25" s="68" t="s">
        <v>1633</v>
      </c>
      <c r="C25" s="85"/>
      <c r="D25" s="75"/>
      <c r="E25" s="76"/>
      <c r="F25" s="75"/>
      <c r="G25" s="76"/>
      <c r="H25" s="70"/>
      <c r="I25" s="69" t="s">
        <v>25</v>
      </c>
      <c r="J25" s="75"/>
      <c r="K25" s="76"/>
      <c r="L25" s="75"/>
      <c r="M25" s="76"/>
      <c r="N25" s="70"/>
      <c r="O25" s="120"/>
      <c r="P25" s="121"/>
      <c r="Q25" s="122"/>
    </row>
    <row r="26" spans="1:17" ht="24">
      <c r="A26" s="101" t="s">
        <v>978</v>
      </c>
      <c r="B26" s="68" t="s">
        <v>1634</v>
      </c>
      <c r="C26" s="85"/>
      <c r="D26" s="75" t="s">
        <v>25</v>
      </c>
      <c r="E26" s="76"/>
      <c r="F26" s="75"/>
      <c r="G26" s="76"/>
      <c r="H26" s="70"/>
      <c r="I26" s="69"/>
      <c r="J26" s="75"/>
      <c r="K26" s="76"/>
      <c r="L26" s="75"/>
      <c r="M26" s="76"/>
      <c r="N26" s="70"/>
      <c r="O26" s="120"/>
      <c r="P26" s="121"/>
      <c r="Q26" s="122"/>
    </row>
    <row r="27" spans="1:17" ht="24">
      <c r="A27" s="101" t="s">
        <v>978</v>
      </c>
      <c r="B27" s="68" t="s">
        <v>1635</v>
      </c>
      <c r="C27" s="85"/>
      <c r="D27" s="75"/>
      <c r="E27" s="76" t="s">
        <v>25</v>
      </c>
      <c r="F27" s="75"/>
      <c r="G27" s="76"/>
      <c r="H27" s="70"/>
      <c r="I27" s="69"/>
      <c r="J27" s="75"/>
      <c r="K27" s="76"/>
      <c r="L27" s="75"/>
      <c r="M27" s="76"/>
      <c r="N27" s="70"/>
      <c r="O27" s="120"/>
      <c r="P27" s="121"/>
      <c r="Q27" s="122"/>
    </row>
    <row r="28" spans="1:17" ht="24">
      <c r="A28" s="101" t="s">
        <v>978</v>
      </c>
      <c r="B28" s="68" t="s">
        <v>1636</v>
      </c>
      <c r="C28" s="85"/>
      <c r="D28" s="75"/>
      <c r="E28" s="76"/>
      <c r="F28" s="75"/>
      <c r="G28" s="76"/>
      <c r="H28" s="70"/>
      <c r="I28" s="69" t="s">
        <v>25</v>
      </c>
      <c r="J28" s="75"/>
      <c r="K28" s="76"/>
      <c r="L28" s="75"/>
      <c r="M28" s="76"/>
      <c r="N28" s="70"/>
      <c r="O28" s="120" t="s">
        <v>1638</v>
      </c>
      <c r="P28" s="121"/>
      <c r="Q28" s="122"/>
    </row>
    <row r="29" spans="1:17" ht="24">
      <c r="A29" s="101" t="s">
        <v>978</v>
      </c>
      <c r="B29" s="68" t="s">
        <v>1637</v>
      </c>
      <c r="C29" s="85"/>
      <c r="D29" s="75"/>
      <c r="E29" s="76"/>
      <c r="F29" s="75"/>
      <c r="G29" s="76"/>
      <c r="H29" s="70"/>
      <c r="I29" s="69" t="s">
        <v>25</v>
      </c>
      <c r="J29" s="75"/>
      <c r="K29" s="76"/>
      <c r="L29" s="75"/>
      <c r="M29" s="76"/>
      <c r="N29" s="70"/>
      <c r="O29" s="120" t="s">
        <v>1638</v>
      </c>
      <c r="P29" s="121"/>
      <c r="Q29" s="122"/>
    </row>
    <row r="30" spans="1:17" ht="24">
      <c r="A30" s="101" t="s">
        <v>978</v>
      </c>
      <c r="B30" s="68" t="s">
        <v>1639</v>
      </c>
      <c r="C30" s="85"/>
      <c r="D30" s="75"/>
      <c r="E30" s="76" t="s">
        <v>25</v>
      </c>
      <c r="F30" s="75"/>
      <c r="G30" s="76"/>
      <c r="H30" s="70"/>
      <c r="I30" s="69"/>
      <c r="J30" s="75"/>
      <c r="K30" s="76"/>
      <c r="L30" s="75"/>
      <c r="M30" s="76"/>
      <c r="N30" s="70"/>
      <c r="O30" s="120" t="s">
        <v>1641</v>
      </c>
      <c r="P30" s="121"/>
      <c r="Q30" s="122"/>
    </row>
    <row r="31" spans="1:17" ht="24">
      <c r="A31" s="101" t="s">
        <v>978</v>
      </c>
      <c r="B31" s="68" t="s">
        <v>1640</v>
      </c>
      <c r="C31" s="85"/>
      <c r="D31" s="75"/>
      <c r="E31" s="76" t="s">
        <v>25</v>
      </c>
      <c r="F31" s="75"/>
      <c r="G31" s="76"/>
      <c r="H31" s="70"/>
      <c r="I31" s="69"/>
      <c r="J31" s="75"/>
      <c r="K31" s="76"/>
      <c r="L31" s="75"/>
      <c r="M31" s="76"/>
      <c r="N31" s="70"/>
      <c r="O31" s="120" t="s">
        <v>1641</v>
      </c>
      <c r="P31" s="121"/>
      <c r="Q31" s="122"/>
    </row>
    <row r="32" spans="1:17">
      <c r="A32" s="101" t="s">
        <v>978</v>
      </c>
      <c r="B32" s="68" t="s">
        <v>1642</v>
      </c>
      <c r="C32" s="85"/>
      <c r="D32" s="75"/>
      <c r="E32" s="76"/>
      <c r="F32" s="75"/>
      <c r="G32" s="76"/>
      <c r="H32" s="70"/>
      <c r="I32" s="69" t="s">
        <v>25</v>
      </c>
      <c r="J32" s="75"/>
      <c r="K32" s="76"/>
      <c r="L32" s="75"/>
      <c r="M32" s="76"/>
      <c r="N32" s="70"/>
      <c r="O32" s="120"/>
      <c r="P32" s="121"/>
      <c r="Q32" s="122"/>
    </row>
    <row r="33" spans="1:17">
      <c r="A33" s="101" t="s">
        <v>978</v>
      </c>
      <c r="B33" s="68" t="s">
        <v>1643</v>
      </c>
      <c r="C33" s="85"/>
      <c r="D33" s="75"/>
      <c r="E33" s="76"/>
      <c r="F33" s="75"/>
      <c r="G33" s="76"/>
      <c r="H33" s="70"/>
      <c r="I33" s="69" t="s">
        <v>25</v>
      </c>
      <c r="J33" s="75"/>
      <c r="K33" s="76"/>
      <c r="L33" s="75"/>
      <c r="M33" s="76"/>
      <c r="N33" s="70"/>
      <c r="O33" s="120"/>
      <c r="P33" s="121"/>
      <c r="Q33" s="122"/>
    </row>
    <row r="34" spans="1:17" ht="36">
      <c r="A34" s="101" t="s">
        <v>978</v>
      </c>
      <c r="B34" s="68" t="s">
        <v>1655</v>
      </c>
      <c r="C34" s="85"/>
      <c r="D34" s="75" t="s">
        <v>25</v>
      </c>
      <c r="E34" s="76"/>
      <c r="F34" s="75"/>
      <c r="G34" s="76"/>
      <c r="H34" s="70"/>
      <c r="I34" s="69"/>
      <c r="J34" s="75"/>
      <c r="K34" s="76"/>
      <c r="L34" s="75"/>
      <c r="M34" s="76"/>
      <c r="N34" s="70"/>
      <c r="O34" s="120"/>
      <c r="P34" s="121"/>
      <c r="Q34" s="122"/>
    </row>
    <row r="35" spans="1:17" ht="36">
      <c r="A35" s="101" t="s">
        <v>978</v>
      </c>
      <c r="B35" s="68" t="s">
        <v>1656</v>
      </c>
      <c r="C35" s="85"/>
      <c r="D35" s="75" t="s">
        <v>25</v>
      </c>
      <c r="E35" s="76"/>
      <c r="F35" s="75"/>
      <c r="G35" s="76"/>
      <c r="H35" s="70"/>
      <c r="I35" s="69"/>
      <c r="J35" s="75"/>
      <c r="K35" s="76"/>
      <c r="L35" s="75"/>
      <c r="M35" s="76"/>
      <c r="N35" s="70"/>
      <c r="O35" s="120"/>
      <c r="P35" s="121"/>
      <c r="Q35" s="122"/>
    </row>
    <row r="36" spans="1:17" ht="72">
      <c r="A36" s="101" t="s">
        <v>978</v>
      </c>
      <c r="B36" s="68" t="s">
        <v>1657</v>
      </c>
      <c r="C36" s="85"/>
      <c r="D36" s="75"/>
      <c r="E36" s="76" t="s">
        <v>25</v>
      </c>
      <c r="F36" s="75"/>
      <c r="G36" s="76"/>
      <c r="H36" s="70"/>
      <c r="I36" s="69"/>
      <c r="J36" s="75"/>
      <c r="K36" s="76"/>
      <c r="L36" s="75"/>
      <c r="M36" s="76"/>
      <c r="N36" s="70"/>
      <c r="O36" s="120"/>
      <c r="P36" s="121"/>
      <c r="Q36" s="122"/>
    </row>
    <row r="37" spans="1:17" ht="36">
      <c r="A37" s="101" t="s">
        <v>978</v>
      </c>
      <c r="B37" s="68" t="s">
        <v>1679</v>
      </c>
      <c r="C37" s="85"/>
      <c r="D37" s="75"/>
      <c r="E37" s="76" t="s">
        <v>25</v>
      </c>
      <c r="F37" s="75"/>
      <c r="G37" s="76"/>
      <c r="H37" s="70"/>
      <c r="I37" s="69"/>
      <c r="J37" s="75"/>
      <c r="K37" s="76"/>
      <c r="L37" s="75"/>
      <c r="M37" s="76"/>
      <c r="N37" s="70"/>
      <c r="O37" s="120"/>
      <c r="P37" s="121"/>
      <c r="Q37" s="122"/>
    </row>
    <row r="38" spans="1:17" ht="24">
      <c r="A38" s="101" t="s">
        <v>978</v>
      </c>
      <c r="B38" s="68" t="s">
        <v>1680</v>
      </c>
      <c r="C38" s="85"/>
      <c r="D38" s="75"/>
      <c r="E38" s="76"/>
      <c r="F38" s="75"/>
      <c r="G38" s="76"/>
      <c r="H38" s="70"/>
      <c r="I38" s="69"/>
      <c r="J38" s="75"/>
      <c r="K38" s="76" t="s">
        <v>25</v>
      </c>
      <c r="L38" s="75"/>
      <c r="M38" s="76"/>
      <c r="N38" s="70"/>
      <c r="O38" s="120"/>
      <c r="P38" s="121"/>
      <c r="Q38" s="122"/>
    </row>
    <row r="39" spans="1:17" ht="48">
      <c r="A39" s="101" t="s">
        <v>978</v>
      </c>
      <c r="B39" s="68" t="s">
        <v>1658</v>
      </c>
      <c r="C39" s="85"/>
      <c r="D39" s="75"/>
      <c r="E39" s="76"/>
      <c r="F39" s="75"/>
      <c r="G39" s="76"/>
      <c r="H39" s="70"/>
      <c r="I39" s="69"/>
      <c r="J39" s="75"/>
      <c r="K39" s="76" t="s">
        <v>25</v>
      </c>
      <c r="L39" s="75"/>
      <c r="M39" s="76"/>
      <c r="N39" s="70"/>
      <c r="O39" s="120"/>
      <c r="P39" s="121"/>
      <c r="Q39" s="122"/>
    </row>
    <row r="40" spans="1:17">
      <c r="B40" s="151" t="s">
        <v>30</v>
      </c>
      <c r="C40" s="85"/>
      <c r="D40" s="75"/>
      <c r="E40" s="76"/>
      <c r="F40" s="75"/>
      <c r="G40" s="76"/>
      <c r="H40" s="70"/>
      <c r="I40" s="69"/>
      <c r="J40" s="75"/>
      <c r="K40" s="76"/>
      <c r="L40" s="75"/>
      <c r="M40" s="76"/>
      <c r="N40" s="70"/>
      <c r="O40" s="120"/>
      <c r="P40" s="121"/>
      <c r="Q40" s="122"/>
    </row>
    <row r="41" spans="1:17" ht="24">
      <c r="A41" s="101" t="s">
        <v>979</v>
      </c>
      <c r="B41" s="68" t="s">
        <v>1590</v>
      </c>
      <c r="C41" s="85"/>
      <c r="D41" s="75"/>
      <c r="E41" s="76"/>
      <c r="F41" s="75"/>
      <c r="G41" s="76"/>
      <c r="H41" s="70"/>
      <c r="I41" s="69"/>
      <c r="J41" s="75"/>
      <c r="K41" s="76" t="s">
        <v>25</v>
      </c>
      <c r="L41" s="75"/>
      <c r="M41" s="76"/>
      <c r="N41" s="70"/>
      <c r="O41" s="120" t="s">
        <v>1591</v>
      </c>
      <c r="P41" s="121"/>
      <c r="Q41" s="122"/>
    </row>
    <row r="42" spans="1:17" ht="24">
      <c r="A42" s="101" t="s">
        <v>979</v>
      </c>
      <c r="B42" s="68" t="s">
        <v>1592</v>
      </c>
      <c r="C42" s="85"/>
      <c r="D42" s="75"/>
      <c r="E42" s="76"/>
      <c r="F42" s="75"/>
      <c r="G42" s="76"/>
      <c r="H42" s="70"/>
      <c r="I42" s="69"/>
      <c r="J42" s="75" t="s">
        <v>25</v>
      </c>
      <c r="K42" s="76"/>
      <c r="L42" s="75"/>
      <c r="M42" s="76"/>
      <c r="N42" s="70"/>
      <c r="O42" s="120" t="s">
        <v>1591</v>
      </c>
      <c r="P42" s="121"/>
      <c r="Q42" s="122"/>
    </row>
    <row r="43" spans="1:17">
      <c r="A43" s="101" t="s">
        <v>979</v>
      </c>
      <c r="B43" s="68" t="s">
        <v>1593</v>
      </c>
      <c r="C43" s="85"/>
      <c r="D43" s="75"/>
      <c r="E43" s="76"/>
      <c r="F43" s="75"/>
      <c r="G43" s="76"/>
      <c r="H43" s="70"/>
      <c r="I43" s="69"/>
      <c r="J43" s="75" t="s">
        <v>25</v>
      </c>
      <c r="K43" s="76"/>
      <c r="L43" s="75"/>
      <c r="M43" s="76"/>
      <c r="N43" s="70"/>
      <c r="O43" s="120" t="s">
        <v>1591</v>
      </c>
      <c r="P43" s="121"/>
      <c r="Q43" s="122"/>
    </row>
    <row r="44" spans="1:17" ht="24">
      <c r="A44" s="101" t="s">
        <v>979</v>
      </c>
      <c r="B44" s="68" t="s">
        <v>1594</v>
      </c>
      <c r="C44" s="85"/>
      <c r="D44" s="75"/>
      <c r="E44" s="76"/>
      <c r="F44" s="75"/>
      <c r="G44" s="76"/>
      <c r="H44" s="70"/>
      <c r="I44" s="69"/>
      <c r="J44" s="75"/>
      <c r="K44" s="189" t="s">
        <v>25</v>
      </c>
      <c r="L44" s="75"/>
      <c r="M44" s="76"/>
      <c r="N44" s="70"/>
      <c r="O44" s="120" t="s">
        <v>1607</v>
      </c>
      <c r="P44" s="121"/>
      <c r="Q44" s="122"/>
    </row>
    <row r="45" spans="1:17" ht="24">
      <c r="A45" s="101" t="s">
        <v>979</v>
      </c>
      <c r="B45" s="68" t="s">
        <v>1595</v>
      </c>
      <c r="C45" s="85"/>
      <c r="D45" s="75"/>
      <c r="E45" s="76"/>
      <c r="F45" s="75"/>
      <c r="G45" s="76"/>
      <c r="H45" s="70"/>
      <c r="I45" s="69"/>
      <c r="J45" s="75"/>
      <c r="K45" s="76" t="s">
        <v>25</v>
      </c>
      <c r="L45" s="75"/>
      <c r="M45" s="76"/>
      <c r="N45" s="70"/>
      <c r="O45" s="120" t="s">
        <v>1607</v>
      </c>
      <c r="P45" s="121"/>
      <c r="Q45" s="122"/>
    </row>
    <row r="46" spans="1:17" ht="24">
      <c r="A46" s="101" t="s">
        <v>979</v>
      </c>
      <c r="B46" s="68" t="s">
        <v>1596</v>
      </c>
      <c r="C46" s="85"/>
      <c r="D46" s="75"/>
      <c r="E46" s="76"/>
      <c r="F46" s="75"/>
      <c r="G46" s="76"/>
      <c r="H46" s="70"/>
      <c r="I46" s="69" t="s">
        <v>25</v>
      </c>
      <c r="J46" s="75"/>
      <c r="K46" s="76"/>
      <c r="L46" s="75"/>
      <c r="M46" s="76"/>
      <c r="N46" s="70"/>
      <c r="O46" s="120" t="s">
        <v>1607</v>
      </c>
      <c r="P46" s="121"/>
      <c r="Q46" s="122"/>
    </row>
    <row r="47" spans="1:17" ht="36">
      <c r="A47" s="101" t="s">
        <v>979</v>
      </c>
      <c r="B47" s="68" t="s">
        <v>1597</v>
      </c>
      <c r="C47" s="85"/>
      <c r="D47" s="75"/>
      <c r="E47" s="76"/>
      <c r="F47" s="75"/>
      <c r="G47" s="76"/>
      <c r="H47" s="70"/>
      <c r="I47" s="69" t="s">
        <v>25</v>
      </c>
      <c r="J47" s="75"/>
      <c r="K47" s="76"/>
      <c r="L47" s="75"/>
      <c r="M47" s="76"/>
      <c r="N47" s="70"/>
      <c r="O47" s="120" t="s">
        <v>1607</v>
      </c>
      <c r="P47" s="121"/>
      <c r="Q47" s="122"/>
    </row>
    <row r="48" spans="1:17" ht="36">
      <c r="A48" s="101" t="s">
        <v>979</v>
      </c>
      <c r="B48" s="68" t="s">
        <v>1598</v>
      </c>
      <c r="C48" s="85"/>
      <c r="D48" s="75"/>
      <c r="E48" s="76"/>
      <c r="F48" s="75"/>
      <c r="G48" s="76"/>
      <c r="H48" s="70"/>
      <c r="I48" s="69"/>
      <c r="J48" s="75" t="s">
        <v>25</v>
      </c>
      <c r="K48" s="76"/>
      <c r="L48" s="75"/>
      <c r="M48" s="76"/>
      <c r="N48" s="70"/>
      <c r="O48" s="120" t="s">
        <v>1607</v>
      </c>
      <c r="P48" s="121"/>
      <c r="Q48" s="122"/>
    </row>
    <row r="49" spans="1:17" ht="24">
      <c r="A49" s="101" t="s">
        <v>979</v>
      </c>
      <c r="B49" s="68" t="s">
        <v>1600</v>
      </c>
      <c r="C49" s="85"/>
      <c r="D49" s="75"/>
      <c r="E49" s="76"/>
      <c r="F49" s="75"/>
      <c r="G49" s="76"/>
      <c r="H49" s="70"/>
      <c r="I49" s="69"/>
      <c r="J49" s="75" t="s">
        <v>25</v>
      </c>
      <c r="K49" s="76"/>
      <c r="L49" s="75"/>
      <c r="M49" s="76"/>
      <c r="N49" s="70"/>
      <c r="O49" s="120" t="s">
        <v>1607</v>
      </c>
      <c r="P49" s="121"/>
      <c r="Q49" s="122"/>
    </row>
    <row r="50" spans="1:17">
      <c r="A50" s="101" t="s">
        <v>979</v>
      </c>
      <c r="B50" s="68" t="s">
        <v>1599</v>
      </c>
      <c r="C50" s="85"/>
      <c r="D50" s="75"/>
      <c r="E50" s="76"/>
      <c r="F50" s="75"/>
      <c r="G50" s="76"/>
      <c r="H50" s="70"/>
      <c r="I50" s="69" t="s">
        <v>25</v>
      </c>
      <c r="J50" s="75"/>
      <c r="K50" s="76"/>
      <c r="L50" s="75"/>
      <c r="M50" s="76"/>
      <c r="N50" s="70"/>
      <c r="O50" s="120" t="s">
        <v>1607</v>
      </c>
      <c r="P50" s="121"/>
      <c r="Q50" s="122"/>
    </row>
    <row r="51" spans="1:17" ht="24">
      <c r="A51" s="101" t="s">
        <v>979</v>
      </c>
      <c r="B51" s="68" t="s">
        <v>1601</v>
      </c>
      <c r="C51" s="85"/>
      <c r="D51" s="75"/>
      <c r="E51" s="76"/>
      <c r="F51" s="75"/>
      <c r="G51" s="76"/>
      <c r="H51" s="70"/>
      <c r="I51" s="69" t="s">
        <v>25</v>
      </c>
      <c r="J51" s="75"/>
      <c r="K51" s="76"/>
      <c r="L51" s="75"/>
      <c r="M51" s="76"/>
      <c r="N51" s="70"/>
      <c r="O51" s="120" t="s">
        <v>1607</v>
      </c>
      <c r="P51" s="121"/>
      <c r="Q51" s="122"/>
    </row>
    <row r="52" spans="1:17" ht="60">
      <c r="A52" s="101" t="s">
        <v>979</v>
      </c>
      <c r="B52" s="68" t="s">
        <v>1602</v>
      </c>
      <c r="C52" s="85"/>
      <c r="D52" s="75"/>
      <c r="E52" s="76"/>
      <c r="F52" s="75"/>
      <c r="G52" s="76"/>
      <c r="H52" s="70"/>
      <c r="I52" s="69"/>
      <c r="J52" s="75"/>
      <c r="K52" s="76" t="s">
        <v>25</v>
      </c>
      <c r="L52" s="75"/>
      <c r="M52" s="76"/>
      <c r="N52" s="70"/>
      <c r="O52" s="120" t="s">
        <v>1607</v>
      </c>
      <c r="P52" s="121"/>
      <c r="Q52" s="122"/>
    </row>
    <row r="53" spans="1:17" ht="24">
      <c r="A53" s="101" t="s">
        <v>979</v>
      </c>
      <c r="B53" s="68" t="s">
        <v>1603</v>
      </c>
      <c r="C53" s="85"/>
      <c r="D53" s="75"/>
      <c r="E53" s="76"/>
      <c r="F53" s="75"/>
      <c r="G53" s="76"/>
      <c r="H53" s="70"/>
      <c r="I53" s="69"/>
      <c r="J53" s="75"/>
      <c r="K53" s="76" t="s">
        <v>25</v>
      </c>
      <c r="L53" s="75"/>
      <c r="M53" s="76"/>
      <c r="N53" s="70"/>
      <c r="O53" s="120" t="s">
        <v>1606</v>
      </c>
      <c r="P53" s="121"/>
      <c r="Q53" s="122"/>
    </row>
    <row r="54" spans="1:17" ht="24">
      <c r="A54" s="101" t="s">
        <v>979</v>
      </c>
      <c r="B54" s="68" t="s">
        <v>1604</v>
      </c>
      <c r="C54" s="85"/>
      <c r="D54" s="75"/>
      <c r="E54" s="76"/>
      <c r="F54" s="75"/>
      <c r="G54" s="76"/>
      <c r="H54" s="70"/>
      <c r="I54" s="69"/>
      <c r="J54" s="75"/>
      <c r="K54" s="76" t="s">
        <v>25</v>
      </c>
      <c r="L54" s="75"/>
      <c r="M54" s="76"/>
      <c r="N54" s="70"/>
      <c r="O54" s="120" t="s">
        <v>1606</v>
      </c>
      <c r="P54" s="121"/>
      <c r="Q54" s="122"/>
    </row>
    <row r="55" spans="1:17" ht="24">
      <c r="A55" s="101" t="s">
        <v>979</v>
      </c>
      <c r="B55" s="68" t="s">
        <v>1605</v>
      </c>
      <c r="C55" s="85"/>
      <c r="D55" s="75"/>
      <c r="E55" s="76"/>
      <c r="F55" s="75"/>
      <c r="G55" s="76"/>
      <c r="H55" s="70"/>
      <c r="I55" s="69"/>
      <c r="J55" s="75"/>
      <c r="K55" s="76" t="s">
        <v>115</v>
      </c>
      <c r="L55" s="75"/>
      <c r="M55" s="76"/>
      <c r="N55" s="70"/>
      <c r="O55" s="120" t="s">
        <v>1606</v>
      </c>
      <c r="P55" s="121"/>
      <c r="Q55" s="122"/>
    </row>
    <row r="56" spans="1:17">
      <c r="A56" s="101" t="s">
        <v>979</v>
      </c>
      <c r="B56" s="68" t="s">
        <v>1609</v>
      </c>
      <c r="C56" s="85" t="s">
        <v>25</v>
      </c>
      <c r="D56" s="75"/>
      <c r="E56" s="76"/>
      <c r="F56" s="75"/>
      <c r="G56" s="76"/>
      <c r="H56" s="70"/>
      <c r="I56" s="69"/>
      <c r="J56" s="75"/>
      <c r="K56" s="76"/>
      <c r="L56" s="75"/>
      <c r="M56" s="76"/>
      <c r="N56" s="70"/>
      <c r="O56" s="120" t="s">
        <v>1619</v>
      </c>
      <c r="P56" s="121"/>
      <c r="Q56" s="122"/>
    </row>
    <row r="57" spans="1:17" ht="36">
      <c r="A57" s="101" t="s">
        <v>979</v>
      </c>
      <c r="B57" s="68" t="s">
        <v>1608</v>
      </c>
      <c r="C57" s="85"/>
      <c r="D57" s="75"/>
      <c r="E57" s="76" t="s">
        <v>25</v>
      </c>
      <c r="F57" s="75"/>
      <c r="G57" s="76"/>
      <c r="H57" s="70"/>
      <c r="I57" s="69"/>
      <c r="J57" s="75"/>
      <c r="K57" s="76"/>
      <c r="L57" s="75"/>
      <c r="M57" s="76"/>
      <c r="N57" s="70"/>
      <c r="O57" s="120" t="s">
        <v>1619</v>
      </c>
      <c r="P57" s="121"/>
      <c r="Q57" s="122"/>
    </row>
    <row r="58" spans="1:17" ht="36">
      <c r="A58" s="101" t="s">
        <v>979</v>
      </c>
      <c r="B58" s="68" t="s">
        <v>1610</v>
      </c>
      <c r="C58" s="85"/>
      <c r="D58" s="75"/>
      <c r="E58" s="76"/>
      <c r="F58" s="75"/>
      <c r="G58" s="76"/>
      <c r="H58" s="70"/>
      <c r="I58" s="69"/>
      <c r="J58" s="75"/>
      <c r="K58" s="76" t="s">
        <v>115</v>
      </c>
      <c r="L58" s="75"/>
      <c r="M58" s="76"/>
      <c r="N58" s="70"/>
      <c r="O58" s="120" t="s">
        <v>1619</v>
      </c>
      <c r="P58" s="121"/>
      <c r="Q58" s="122"/>
    </row>
    <row r="59" spans="1:17" ht="24">
      <c r="A59" s="101" t="s">
        <v>979</v>
      </c>
      <c r="B59" s="68" t="s">
        <v>1611</v>
      </c>
      <c r="C59" s="85"/>
      <c r="D59" s="75"/>
      <c r="E59" s="76"/>
      <c r="F59" s="75"/>
      <c r="G59" s="76"/>
      <c r="H59" s="70"/>
      <c r="I59" s="69"/>
      <c r="J59" s="75"/>
      <c r="K59" s="76" t="s">
        <v>115</v>
      </c>
      <c r="L59" s="75"/>
      <c r="M59" s="76"/>
      <c r="N59" s="70"/>
      <c r="O59" s="120" t="s">
        <v>1619</v>
      </c>
      <c r="P59" s="121"/>
      <c r="Q59" s="122"/>
    </row>
    <row r="60" spans="1:17" ht="24">
      <c r="A60" s="101" t="s">
        <v>979</v>
      </c>
      <c r="B60" s="68" t="s">
        <v>1613</v>
      </c>
      <c r="C60" s="85"/>
      <c r="D60" s="75"/>
      <c r="E60" s="76"/>
      <c r="F60" s="75"/>
      <c r="G60" s="76"/>
      <c r="H60" s="70"/>
      <c r="I60" s="69" t="s">
        <v>25</v>
      </c>
      <c r="J60" s="75"/>
      <c r="K60" s="76"/>
      <c r="L60" s="75"/>
      <c r="M60" s="76"/>
      <c r="N60" s="70"/>
      <c r="O60" s="120" t="s">
        <v>1619</v>
      </c>
      <c r="P60" s="121"/>
      <c r="Q60" s="122"/>
    </row>
    <row r="61" spans="1:17">
      <c r="A61" s="101" t="s">
        <v>979</v>
      </c>
      <c r="B61" s="68" t="s">
        <v>1612</v>
      </c>
      <c r="C61" s="85"/>
      <c r="D61" s="75"/>
      <c r="E61" s="76"/>
      <c r="F61" s="75"/>
      <c r="G61" s="76"/>
      <c r="H61" s="70"/>
      <c r="I61" s="69" t="s">
        <v>25</v>
      </c>
      <c r="J61" s="75"/>
      <c r="K61" s="76"/>
      <c r="L61" s="75"/>
      <c r="M61" s="76"/>
      <c r="N61" s="70"/>
      <c r="O61" s="120" t="s">
        <v>1619</v>
      </c>
      <c r="P61" s="121"/>
      <c r="Q61" s="122"/>
    </row>
    <row r="62" spans="1:17" ht="48">
      <c r="A62" s="101" t="s">
        <v>979</v>
      </c>
      <c r="B62" s="68" t="s">
        <v>1614</v>
      </c>
      <c r="C62" s="85"/>
      <c r="D62" s="75"/>
      <c r="E62" s="76"/>
      <c r="F62" s="75"/>
      <c r="G62" s="76"/>
      <c r="H62" s="70"/>
      <c r="I62" s="69" t="s">
        <v>25</v>
      </c>
      <c r="J62" s="75"/>
      <c r="K62" s="76"/>
      <c r="L62" s="75"/>
      <c r="M62" s="76"/>
      <c r="N62" s="70"/>
      <c r="O62" s="120" t="s">
        <v>1619</v>
      </c>
      <c r="P62" s="121"/>
      <c r="Q62" s="122"/>
    </row>
    <row r="63" spans="1:17">
      <c r="A63" s="101" t="s">
        <v>979</v>
      </c>
      <c r="B63" s="68" t="s">
        <v>1618</v>
      </c>
      <c r="C63" s="85"/>
      <c r="D63" s="75"/>
      <c r="E63" s="76"/>
      <c r="F63" s="75"/>
      <c r="G63" s="76"/>
      <c r="H63" s="70"/>
      <c r="I63" s="69" t="s">
        <v>25</v>
      </c>
      <c r="J63" s="75"/>
      <c r="K63" s="76"/>
      <c r="L63" s="75"/>
      <c r="M63" s="76"/>
      <c r="N63" s="70"/>
      <c r="O63" s="120" t="s">
        <v>1619</v>
      </c>
      <c r="P63" s="121"/>
      <c r="Q63" s="122"/>
    </row>
    <row r="64" spans="1:17">
      <c r="A64" s="101" t="s">
        <v>979</v>
      </c>
      <c r="B64" s="68" t="s">
        <v>1617</v>
      </c>
      <c r="C64" s="85"/>
      <c r="D64" s="75"/>
      <c r="E64" s="76"/>
      <c r="F64" s="75"/>
      <c r="G64" s="76"/>
      <c r="H64" s="70"/>
      <c r="I64" s="69" t="s">
        <v>25</v>
      </c>
      <c r="J64" s="75"/>
      <c r="K64" s="76"/>
      <c r="L64" s="75"/>
      <c r="M64" s="76"/>
      <c r="N64" s="70"/>
      <c r="O64" s="120" t="s">
        <v>1619</v>
      </c>
      <c r="P64" s="121"/>
      <c r="Q64" s="122"/>
    </row>
    <row r="65" spans="1:17">
      <c r="A65" s="101" t="s">
        <v>979</v>
      </c>
      <c r="B65" s="68" t="s">
        <v>1616</v>
      </c>
      <c r="C65" s="85"/>
      <c r="D65" s="75"/>
      <c r="E65" s="76"/>
      <c r="F65" s="75"/>
      <c r="G65" s="76"/>
      <c r="H65" s="70"/>
      <c r="I65" s="69" t="s">
        <v>25</v>
      </c>
      <c r="J65" s="75"/>
      <c r="K65" s="76"/>
      <c r="L65" s="75"/>
      <c r="M65" s="76"/>
      <c r="N65" s="70"/>
      <c r="O65" s="120" t="s">
        <v>1619</v>
      </c>
      <c r="P65" s="121"/>
      <c r="Q65" s="122"/>
    </row>
    <row r="66" spans="1:17">
      <c r="A66" s="101" t="s">
        <v>979</v>
      </c>
      <c r="B66" s="68" t="s">
        <v>1615</v>
      </c>
      <c r="C66" s="85"/>
      <c r="D66" s="75"/>
      <c r="E66" s="76"/>
      <c r="F66" s="75"/>
      <c r="G66" s="76"/>
      <c r="H66" s="70"/>
      <c r="I66" s="69" t="s">
        <v>25</v>
      </c>
      <c r="J66" s="75"/>
      <c r="K66" s="76"/>
      <c r="L66" s="75"/>
      <c r="M66" s="76"/>
      <c r="N66" s="70"/>
      <c r="O66" s="120" t="s">
        <v>1619</v>
      </c>
      <c r="P66" s="121"/>
      <c r="Q66" s="122"/>
    </row>
    <row r="67" spans="1:17" ht="36">
      <c r="A67" s="101" t="s">
        <v>979</v>
      </c>
      <c r="B67" s="68" t="s">
        <v>1620</v>
      </c>
      <c r="C67" s="85"/>
      <c r="D67" s="75"/>
      <c r="E67" s="76"/>
      <c r="F67" s="75"/>
      <c r="G67" s="76"/>
      <c r="H67" s="70" t="s">
        <v>25</v>
      </c>
      <c r="I67" s="69"/>
      <c r="J67" s="75"/>
      <c r="K67" s="76"/>
      <c r="L67" s="75"/>
      <c r="M67" s="76"/>
      <c r="N67" s="70"/>
      <c r="O67" s="120" t="s">
        <v>1621</v>
      </c>
      <c r="P67" s="121"/>
      <c r="Q67" s="122"/>
    </row>
    <row r="68" spans="1:17" ht="24">
      <c r="A68" s="101" t="s">
        <v>979</v>
      </c>
      <c r="B68" s="68" t="s">
        <v>1622</v>
      </c>
      <c r="C68" s="85"/>
      <c r="D68" s="75"/>
      <c r="E68" s="76" t="s">
        <v>25</v>
      </c>
      <c r="F68" s="75"/>
      <c r="G68" s="76"/>
      <c r="H68" s="70"/>
      <c r="I68" s="69"/>
      <c r="J68" s="75"/>
      <c r="K68" s="76"/>
      <c r="L68" s="75"/>
      <c r="M68" s="76"/>
      <c r="N68" s="70"/>
      <c r="O68" s="120"/>
      <c r="P68" s="121"/>
      <c r="Q68" s="122"/>
    </row>
    <row r="69" spans="1:17" ht="24">
      <c r="A69" s="101" t="s">
        <v>979</v>
      </c>
      <c r="B69" s="68" t="s">
        <v>1623</v>
      </c>
      <c r="C69" s="85"/>
      <c r="D69" s="75" t="s">
        <v>25</v>
      </c>
      <c r="E69" s="76"/>
      <c r="F69" s="75"/>
      <c r="G69" s="76"/>
      <c r="H69" s="70"/>
      <c r="I69" s="69"/>
      <c r="J69" s="75"/>
      <c r="K69" s="76"/>
      <c r="L69" s="75"/>
      <c r="M69" s="76"/>
      <c r="N69" s="70"/>
      <c r="O69" s="120"/>
      <c r="P69" s="121"/>
      <c r="Q69" s="122"/>
    </row>
    <row r="70" spans="1:17" ht="24">
      <c r="A70" s="101" t="s">
        <v>979</v>
      </c>
      <c r="B70" s="68" t="s">
        <v>1624</v>
      </c>
      <c r="C70" s="85"/>
      <c r="D70" s="75" t="s">
        <v>25</v>
      </c>
      <c r="E70" s="76"/>
      <c r="F70" s="75"/>
      <c r="G70" s="76"/>
      <c r="H70" s="70"/>
      <c r="I70" s="69"/>
      <c r="J70" s="75"/>
      <c r="K70" s="76"/>
      <c r="L70" s="75"/>
      <c r="M70" s="76"/>
      <c r="N70" s="70"/>
      <c r="O70" s="120"/>
      <c r="P70" s="121"/>
      <c r="Q70" s="122"/>
    </row>
    <row r="71" spans="1:17" ht="24">
      <c r="A71" s="101" t="s">
        <v>979</v>
      </c>
      <c r="B71" s="68" t="s">
        <v>1627</v>
      </c>
      <c r="C71" s="85"/>
      <c r="D71" s="75" t="s">
        <v>25</v>
      </c>
      <c r="E71" s="76"/>
      <c r="F71" s="75"/>
      <c r="G71" s="76"/>
      <c r="H71" s="70"/>
      <c r="I71" s="69"/>
      <c r="J71" s="75"/>
      <c r="K71" s="76"/>
      <c r="L71" s="75"/>
      <c r="M71" s="76"/>
      <c r="N71" s="70"/>
      <c r="O71" s="120" t="s">
        <v>1628</v>
      </c>
      <c r="P71" s="121"/>
      <c r="Q71" s="122"/>
    </row>
    <row r="72" spans="1:17" ht="48">
      <c r="A72" s="101" t="s">
        <v>979</v>
      </c>
      <c r="B72" s="68" t="s">
        <v>1651</v>
      </c>
      <c r="C72" s="85"/>
      <c r="D72" s="75" t="s">
        <v>25</v>
      </c>
      <c r="E72" s="76"/>
      <c r="F72" s="75"/>
      <c r="G72" s="76"/>
      <c r="H72" s="70"/>
      <c r="I72" s="69"/>
      <c r="J72" s="75"/>
      <c r="K72" s="76"/>
      <c r="L72" s="75"/>
      <c r="M72" s="76"/>
      <c r="N72" s="70"/>
      <c r="O72" s="120" t="s">
        <v>1654</v>
      </c>
      <c r="P72" s="121"/>
      <c r="Q72" s="122"/>
    </row>
    <row r="73" spans="1:17">
      <c r="B73" s="151" t="s">
        <v>31</v>
      </c>
      <c r="C73" s="85"/>
      <c r="D73" s="75"/>
      <c r="E73" s="76"/>
      <c r="F73" s="75"/>
      <c r="G73" s="76"/>
      <c r="H73" s="70"/>
      <c r="I73" s="69"/>
      <c r="J73" s="75"/>
      <c r="K73" s="76"/>
      <c r="L73" s="75"/>
      <c r="M73" s="76"/>
      <c r="N73" s="70"/>
      <c r="O73" s="120"/>
      <c r="P73" s="121"/>
      <c r="Q73" s="122"/>
    </row>
    <row r="74" spans="1:17">
      <c r="A74" s="101" t="s">
        <v>980</v>
      </c>
      <c r="B74" s="68" t="s">
        <v>1625</v>
      </c>
      <c r="C74" s="85"/>
      <c r="D74" s="75"/>
      <c r="E74" s="76"/>
      <c r="F74" s="75"/>
      <c r="G74" s="76"/>
      <c r="H74" s="70"/>
      <c r="I74" s="69" t="s">
        <v>25</v>
      </c>
      <c r="J74" s="75"/>
      <c r="K74" s="76"/>
      <c r="L74" s="75"/>
      <c r="M74" s="76"/>
      <c r="N74" s="70"/>
      <c r="O74" s="120" t="s">
        <v>1626</v>
      </c>
      <c r="P74" s="121"/>
      <c r="Q74" s="122"/>
    </row>
    <row r="75" spans="1:17" ht="36">
      <c r="A75" s="101" t="s">
        <v>980</v>
      </c>
      <c r="B75" s="68" t="s">
        <v>1644</v>
      </c>
      <c r="C75" s="85"/>
      <c r="D75" s="75"/>
      <c r="E75" s="76"/>
      <c r="F75" s="75"/>
      <c r="G75" s="76"/>
      <c r="H75" s="70"/>
      <c r="I75" s="69" t="s">
        <v>25</v>
      </c>
      <c r="J75" s="75"/>
      <c r="K75" s="76"/>
      <c r="L75" s="75"/>
      <c r="M75" s="76"/>
      <c r="N75" s="70"/>
      <c r="O75" s="120" t="s">
        <v>1645</v>
      </c>
      <c r="P75" s="121"/>
      <c r="Q75" s="122"/>
    </row>
    <row r="76" spans="1:17">
      <c r="A76" s="101" t="s">
        <v>980</v>
      </c>
      <c r="B76" s="68" t="s">
        <v>1646</v>
      </c>
      <c r="C76" s="85"/>
      <c r="D76" s="75"/>
      <c r="E76" s="76"/>
      <c r="F76" s="75"/>
      <c r="G76" s="76"/>
      <c r="H76" s="70"/>
      <c r="I76" s="69" t="s">
        <v>25</v>
      </c>
      <c r="J76" s="75"/>
      <c r="K76" s="76"/>
      <c r="L76" s="75"/>
      <c r="M76" s="76"/>
      <c r="N76" s="70"/>
      <c r="O76" s="120"/>
      <c r="P76" s="121"/>
      <c r="Q76" s="122"/>
    </row>
    <row r="77" spans="1:17" ht="24">
      <c r="A77" s="101" t="s">
        <v>980</v>
      </c>
      <c r="B77" s="68" t="s">
        <v>1647</v>
      </c>
      <c r="C77" s="85"/>
      <c r="D77" s="75"/>
      <c r="E77" s="76"/>
      <c r="F77" s="75"/>
      <c r="G77" s="76"/>
      <c r="H77" s="70"/>
      <c r="I77" s="69" t="s">
        <v>25</v>
      </c>
      <c r="J77" s="75"/>
      <c r="K77" s="76"/>
      <c r="L77" s="75"/>
      <c r="M77" s="76"/>
      <c r="N77" s="70"/>
      <c r="O77" s="120"/>
      <c r="P77" s="121"/>
      <c r="Q77" s="122"/>
    </row>
    <row r="78" spans="1:17" ht="24">
      <c r="A78" s="101" t="s">
        <v>980</v>
      </c>
      <c r="B78" s="68" t="s">
        <v>1648</v>
      </c>
      <c r="C78" s="85"/>
      <c r="D78" s="75"/>
      <c r="E78" s="76"/>
      <c r="F78" s="75"/>
      <c r="G78" s="76"/>
      <c r="H78" s="70"/>
      <c r="I78" s="69" t="s">
        <v>25</v>
      </c>
      <c r="J78" s="75"/>
      <c r="K78" s="76"/>
      <c r="L78" s="75"/>
      <c r="M78" s="76"/>
      <c r="N78" s="70"/>
      <c r="O78" s="120"/>
      <c r="P78" s="121"/>
      <c r="Q78" s="122"/>
    </row>
    <row r="79" spans="1:17" ht="24">
      <c r="A79" s="101" t="s">
        <v>980</v>
      </c>
      <c r="B79" s="68" t="s">
        <v>1649</v>
      </c>
      <c r="C79" s="85"/>
      <c r="D79" s="75"/>
      <c r="E79" s="76"/>
      <c r="F79" s="75"/>
      <c r="G79" s="76"/>
      <c r="H79" s="70"/>
      <c r="I79" s="69"/>
      <c r="J79" s="75"/>
      <c r="K79" s="76" t="s">
        <v>25</v>
      </c>
      <c r="L79" s="75"/>
      <c r="M79" s="76"/>
      <c r="N79" s="70"/>
      <c r="O79" s="120" t="s">
        <v>1650</v>
      </c>
      <c r="P79" s="121"/>
      <c r="Q79" s="122"/>
    </row>
    <row r="80" spans="1:17" ht="48">
      <c r="A80" s="101" t="s">
        <v>980</v>
      </c>
      <c r="B80" s="68" t="s">
        <v>1675</v>
      </c>
      <c r="C80" s="85"/>
      <c r="D80" s="75"/>
      <c r="E80" s="76"/>
      <c r="F80" s="75"/>
      <c r="G80" s="76"/>
      <c r="H80" s="70"/>
      <c r="I80" s="69"/>
      <c r="J80" s="75" t="s">
        <v>25</v>
      </c>
      <c r="K80" s="76"/>
      <c r="L80" s="75"/>
      <c r="M80" s="76"/>
      <c r="N80" s="70"/>
      <c r="O80" s="120" t="s">
        <v>1678</v>
      </c>
      <c r="P80" s="121"/>
      <c r="Q80" s="122"/>
    </row>
    <row r="81" spans="1:17" ht="48">
      <c r="A81" s="101" t="s">
        <v>980</v>
      </c>
      <c r="B81" s="68" t="s">
        <v>1676</v>
      </c>
      <c r="C81" s="85"/>
      <c r="D81" s="75"/>
      <c r="E81" s="76"/>
      <c r="F81" s="75"/>
      <c r="G81" s="76"/>
      <c r="H81" s="70"/>
      <c r="I81" s="69"/>
      <c r="J81" s="75"/>
      <c r="K81" s="76" t="s">
        <v>25</v>
      </c>
      <c r="L81" s="75"/>
      <c r="M81" s="76"/>
      <c r="N81" s="70"/>
      <c r="O81" s="120" t="s">
        <v>1678</v>
      </c>
      <c r="P81" s="121"/>
      <c r="Q81" s="122"/>
    </row>
    <row r="82" spans="1:17" ht="36">
      <c r="A82" s="101" t="s">
        <v>980</v>
      </c>
      <c r="B82" s="68" t="s">
        <v>1667</v>
      </c>
      <c r="C82" s="85"/>
      <c r="D82" s="75"/>
      <c r="E82" s="76"/>
      <c r="F82" s="75"/>
      <c r="G82" s="76"/>
      <c r="H82" s="70"/>
      <c r="I82" s="69"/>
      <c r="J82" s="75"/>
      <c r="K82" s="76" t="s">
        <v>25</v>
      </c>
      <c r="L82" s="75"/>
      <c r="M82" s="76"/>
      <c r="N82" s="70"/>
      <c r="O82" s="120" t="s">
        <v>1678</v>
      </c>
      <c r="P82" s="121"/>
      <c r="Q82" s="122"/>
    </row>
    <row r="83" spans="1:17" ht="36">
      <c r="A83" s="101" t="s">
        <v>980</v>
      </c>
      <c r="B83" s="68" t="s">
        <v>1668</v>
      </c>
      <c r="C83" s="85"/>
      <c r="D83" s="75"/>
      <c r="E83" s="76"/>
      <c r="F83" s="75"/>
      <c r="G83" s="76"/>
      <c r="H83" s="70"/>
      <c r="I83" s="69"/>
      <c r="J83" s="75"/>
      <c r="K83" s="76" t="s">
        <v>25</v>
      </c>
      <c r="L83" s="75"/>
      <c r="M83" s="76"/>
      <c r="N83" s="70"/>
      <c r="O83" s="120" t="s">
        <v>1678</v>
      </c>
      <c r="P83" s="121"/>
      <c r="Q83" s="122"/>
    </row>
    <row r="84" spans="1:17" ht="36">
      <c r="A84" s="101" t="s">
        <v>980</v>
      </c>
      <c r="B84" s="68" t="s">
        <v>1669</v>
      </c>
      <c r="C84" s="85"/>
      <c r="D84" s="75"/>
      <c r="E84" s="76"/>
      <c r="F84" s="75"/>
      <c r="G84" s="76"/>
      <c r="H84" s="70"/>
      <c r="I84" s="69"/>
      <c r="J84" s="75"/>
      <c r="K84" s="76" t="s">
        <v>115</v>
      </c>
      <c r="L84" s="75"/>
      <c r="M84" s="76"/>
      <c r="N84" s="70"/>
      <c r="O84" s="120" t="s">
        <v>1678</v>
      </c>
      <c r="P84" s="121"/>
      <c r="Q84" s="122"/>
    </row>
    <row r="85" spans="1:17" ht="48">
      <c r="A85" s="101" t="s">
        <v>980</v>
      </c>
      <c r="B85" s="68" t="s">
        <v>1670</v>
      </c>
      <c r="C85" s="103"/>
      <c r="D85" s="79"/>
      <c r="E85" s="80"/>
      <c r="F85" s="79"/>
      <c r="G85" s="80"/>
      <c r="H85" s="81"/>
      <c r="I85" s="78"/>
      <c r="J85" s="79" t="s">
        <v>25</v>
      </c>
      <c r="K85" s="80"/>
      <c r="L85" s="79"/>
      <c r="M85" s="80"/>
      <c r="N85" s="81"/>
      <c r="O85" s="120" t="s">
        <v>1678</v>
      </c>
      <c r="P85" s="121"/>
      <c r="Q85" s="124"/>
    </row>
    <row r="86" spans="1:17" ht="48">
      <c r="A86" s="101" t="s">
        <v>980</v>
      </c>
      <c r="B86" s="68" t="s">
        <v>1671</v>
      </c>
      <c r="C86" s="103"/>
      <c r="D86" s="79"/>
      <c r="E86" s="80"/>
      <c r="F86" s="79"/>
      <c r="G86" s="80"/>
      <c r="H86" s="81"/>
      <c r="I86" s="78"/>
      <c r="J86" s="79" t="s">
        <v>25</v>
      </c>
      <c r="K86" s="80"/>
      <c r="L86" s="79"/>
      <c r="M86" s="80"/>
      <c r="N86" s="81"/>
      <c r="O86" s="120" t="s">
        <v>1678</v>
      </c>
      <c r="P86" s="123"/>
      <c r="Q86" s="124"/>
    </row>
    <row r="87" spans="1:17" ht="72">
      <c r="A87" s="101" t="s">
        <v>980</v>
      </c>
      <c r="B87" s="68" t="s">
        <v>1677</v>
      </c>
      <c r="C87" s="103"/>
      <c r="D87" s="79"/>
      <c r="E87" s="80"/>
      <c r="F87" s="79"/>
      <c r="G87" s="80"/>
      <c r="H87" s="81"/>
      <c r="I87" s="78"/>
      <c r="J87" s="79" t="s">
        <v>25</v>
      </c>
      <c r="K87" s="80"/>
      <c r="L87" s="79"/>
      <c r="M87" s="80"/>
      <c r="N87" s="81"/>
      <c r="O87" s="120" t="s">
        <v>1678</v>
      </c>
      <c r="P87" s="123"/>
      <c r="Q87" s="124"/>
    </row>
    <row r="88" spans="1:17" ht="36">
      <c r="A88" s="101" t="s">
        <v>980</v>
      </c>
      <c r="B88" s="68" t="s">
        <v>1674</v>
      </c>
      <c r="C88" s="103"/>
      <c r="D88" s="79"/>
      <c r="E88" s="80"/>
      <c r="F88" s="79"/>
      <c r="G88" s="80"/>
      <c r="H88" s="81"/>
      <c r="I88" s="78"/>
      <c r="J88" s="79"/>
      <c r="K88" s="80" t="s">
        <v>25</v>
      </c>
      <c r="L88" s="79"/>
      <c r="M88" s="80"/>
      <c r="N88" s="81"/>
      <c r="O88" s="120" t="s">
        <v>1678</v>
      </c>
      <c r="P88" s="123"/>
      <c r="Q88" s="124"/>
    </row>
    <row r="89" spans="1:17" ht="84">
      <c r="A89" s="101" t="s">
        <v>980</v>
      </c>
      <c r="B89" s="68" t="s">
        <v>1673</v>
      </c>
      <c r="C89" s="103"/>
      <c r="D89" s="79"/>
      <c r="E89" s="80"/>
      <c r="F89" s="79"/>
      <c r="G89" s="80"/>
      <c r="H89" s="81"/>
      <c r="I89" s="78"/>
      <c r="J89" s="79"/>
      <c r="K89" s="80" t="s">
        <v>115</v>
      </c>
      <c r="L89" s="79"/>
      <c r="M89" s="80"/>
      <c r="N89" s="81"/>
      <c r="O89" s="120" t="s">
        <v>1678</v>
      </c>
      <c r="P89" s="123"/>
      <c r="Q89" s="124"/>
    </row>
    <row r="90" spans="1:17" ht="23.25" customHeight="1">
      <c r="B90" s="151" t="s">
        <v>1072</v>
      </c>
      <c r="C90" s="103"/>
      <c r="D90" s="79"/>
      <c r="E90" s="80"/>
      <c r="F90" s="79"/>
      <c r="G90" s="80"/>
      <c r="H90" s="81"/>
      <c r="I90" s="78"/>
      <c r="J90" s="79"/>
      <c r="K90" s="80"/>
      <c r="L90" s="79"/>
      <c r="M90" s="80"/>
      <c r="N90" s="81"/>
      <c r="O90" s="125"/>
      <c r="P90" s="123"/>
      <c r="Q90" s="124"/>
    </row>
    <row r="91" spans="1:17" ht="48">
      <c r="A91" s="101" t="s">
        <v>981</v>
      </c>
      <c r="B91" s="68" t="s">
        <v>1659</v>
      </c>
      <c r="C91" s="103"/>
      <c r="D91" s="79"/>
      <c r="E91" s="80"/>
      <c r="F91" s="79"/>
      <c r="G91" s="80"/>
      <c r="H91" s="81"/>
      <c r="I91" s="78" t="s">
        <v>25</v>
      </c>
      <c r="J91" s="79"/>
      <c r="K91" s="80"/>
      <c r="L91" s="79"/>
      <c r="M91" s="80"/>
      <c r="N91" s="81"/>
      <c r="O91" s="125" t="s">
        <v>1672</v>
      </c>
      <c r="P91" s="123"/>
      <c r="Q91" s="124"/>
    </row>
    <row r="92" spans="1:17" ht="60">
      <c r="A92" s="101" t="s">
        <v>981</v>
      </c>
      <c r="B92" s="68" t="s">
        <v>1660</v>
      </c>
      <c r="C92" s="103"/>
      <c r="D92" s="79"/>
      <c r="E92" s="80"/>
      <c r="F92" s="79"/>
      <c r="G92" s="80"/>
      <c r="H92" s="81"/>
      <c r="I92" s="78" t="s">
        <v>25</v>
      </c>
      <c r="J92" s="79"/>
      <c r="K92" s="80"/>
      <c r="L92" s="79"/>
      <c r="M92" s="80"/>
      <c r="N92" s="81"/>
      <c r="O92" s="125" t="s">
        <v>1672</v>
      </c>
      <c r="P92" s="123"/>
      <c r="Q92" s="124"/>
    </row>
    <row r="93" spans="1:17" ht="36">
      <c r="A93" s="101" t="s">
        <v>981</v>
      </c>
      <c r="B93" s="68" t="s">
        <v>1663</v>
      </c>
      <c r="C93" s="103"/>
      <c r="D93" s="79"/>
      <c r="E93" s="80"/>
      <c r="F93" s="79"/>
      <c r="G93" s="80"/>
      <c r="H93" s="81"/>
      <c r="I93" s="78"/>
      <c r="J93" s="79"/>
      <c r="K93" s="80" t="s">
        <v>115</v>
      </c>
      <c r="L93" s="79"/>
      <c r="M93" s="80"/>
      <c r="N93" s="81"/>
      <c r="O93" s="125" t="s">
        <v>1672</v>
      </c>
      <c r="P93" s="123"/>
      <c r="Q93" s="124"/>
    </row>
    <row r="94" spans="1:17" ht="48">
      <c r="A94" s="101" t="s">
        <v>981</v>
      </c>
      <c r="B94" s="68" t="s">
        <v>1662</v>
      </c>
      <c r="C94" s="103"/>
      <c r="D94" s="79"/>
      <c r="E94" s="80"/>
      <c r="F94" s="79"/>
      <c r="G94" s="80"/>
      <c r="H94" s="81"/>
      <c r="I94" s="78" t="s">
        <v>25</v>
      </c>
      <c r="J94" s="79"/>
      <c r="K94" s="80"/>
      <c r="L94" s="79"/>
      <c r="M94" s="80"/>
      <c r="N94" s="81"/>
      <c r="O94" s="125" t="s">
        <v>1672</v>
      </c>
      <c r="P94" s="123"/>
      <c r="Q94" s="124"/>
    </row>
    <row r="95" spans="1:17" ht="24">
      <c r="A95" s="101" t="s">
        <v>981</v>
      </c>
      <c r="B95" s="68" t="s">
        <v>1661</v>
      </c>
      <c r="C95" s="103"/>
      <c r="D95" s="79"/>
      <c r="E95" s="80"/>
      <c r="F95" s="79"/>
      <c r="G95" s="80"/>
      <c r="H95" s="81"/>
      <c r="I95" s="78"/>
      <c r="J95" s="79"/>
      <c r="K95" s="80" t="s">
        <v>25</v>
      </c>
      <c r="L95" s="79"/>
      <c r="M95" s="80"/>
      <c r="N95" s="81"/>
      <c r="O95" s="125" t="s">
        <v>1672</v>
      </c>
      <c r="P95" s="123"/>
      <c r="Q95" s="124"/>
    </row>
    <row r="96" spans="1:17" ht="24">
      <c r="A96" s="101" t="s">
        <v>981</v>
      </c>
      <c r="B96" s="68" t="s">
        <v>1664</v>
      </c>
      <c r="C96" s="103"/>
      <c r="D96" s="79"/>
      <c r="E96" s="80"/>
      <c r="F96" s="79"/>
      <c r="G96" s="80"/>
      <c r="H96" s="81"/>
      <c r="I96" s="78"/>
      <c r="J96" s="79"/>
      <c r="K96" s="80" t="s">
        <v>25</v>
      </c>
      <c r="L96" s="79"/>
      <c r="M96" s="80"/>
      <c r="N96" s="81"/>
      <c r="O96" s="125" t="s">
        <v>1672</v>
      </c>
      <c r="P96" s="123"/>
      <c r="Q96" s="124"/>
    </row>
    <row r="97" spans="1:17" ht="24">
      <c r="A97" s="101" t="s">
        <v>981</v>
      </c>
      <c r="B97" s="68" t="s">
        <v>1665</v>
      </c>
      <c r="C97" s="103"/>
      <c r="D97" s="79"/>
      <c r="E97" s="80"/>
      <c r="F97" s="79"/>
      <c r="G97" s="80"/>
      <c r="H97" s="81"/>
      <c r="I97" s="78"/>
      <c r="J97" s="79" t="s">
        <v>25</v>
      </c>
      <c r="K97" s="80"/>
      <c r="L97" s="79"/>
      <c r="M97" s="80"/>
      <c r="N97" s="81"/>
      <c r="O97" s="125" t="s">
        <v>1672</v>
      </c>
      <c r="P97" s="123"/>
      <c r="Q97" s="124"/>
    </row>
    <row r="98" spans="1:17" ht="36">
      <c r="A98" s="101" t="s">
        <v>981</v>
      </c>
      <c r="B98" s="68" t="s">
        <v>1666</v>
      </c>
      <c r="C98" s="103"/>
      <c r="D98" s="79"/>
      <c r="E98" s="80"/>
      <c r="F98" s="79"/>
      <c r="G98" s="80"/>
      <c r="H98" s="81"/>
      <c r="I98" s="78"/>
      <c r="J98" s="79" t="s">
        <v>25</v>
      </c>
      <c r="K98" s="80"/>
      <c r="L98" s="79"/>
      <c r="M98" s="80"/>
      <c r="N98" s="81"/>
      <c r="O98" s="125" t="s">
        <v>1672</v>
      </c>
      <c r="P98" s="123"/>
      <c r="Q98" s="124"/>
    </row>
    <row r="99" spans="1:17">
      <c r="B99" s="89" t="s">
        <v>274</v>
      </c>
      <c r="C99" s="90">
        <f>SUBTOTAL(3,$C$6:$C$98)</f>
        <v>4</v>
      </c>
      <c r="D99" s="90">
        <f t="shared" ref="D99:N99" si="0">SUBTOTAL(3,D6:D98)</f>
        <v>10</v>
      </c>
      <c r="E99" s="90">
        <f t="shared" si="0"/>
        <v>8</v>
      </c>
      <c r="F99" s="90">
        <f t="shared" si="0"/>
        <v>0</v>
      </c>
      <c r="G99" s="90">
        <f t="shared" si="0"/>
        <v>0</v>
      </c>
      <c r="H99" s="90">
        <f t="shared" si="0"/>
        <v>1</v>
      </c>
      <c r="I99" s="90">
        <f t="shared" si="0"/>
        <v>26</v>
      </c>
      <c r="J99" s="90">
        <f t="shared" si="0"/>
        <v>13</v>
      </c>
      <c r="K99" s="90">
        <f t="shared" si="0"/>
        <v>25</v>
      </c>
      <c r="L99" s="90">
        <f t="shared" si="0"/>
        <v>0</v>
      </c>
      <c r="M99" s="90">
        <f t="shared" si="0"/>
        <v>0</v>
      </c>
      <c r="N99" s="90">
        <f t="shared" si="0"/>
        <v>1</v>
      </c>
      <c r="O99" s="126"/>
      <c r="P99" s="126"/>
      <c r="Q99" s="126"/>
    </row>
    <row r="100" spans="1:17">
      <c r="B100" s="102" t="s">
        <v>284</v>
      </c>
      <c r="C100" s="1"/>
      <c r="D100" s="1"/>
      <c r="E100" s="1"/>
      <c r="F100" s="1"/>
      <c r="G100" s="1"/>
      <c r="H100" s="91">
        <f>SUM(C99:H99)</f>
        <v>23</v>
      </c>
      <c r="I100" s="1"/>
      <c r="J100" s="1"/>
      <c r="K100" s="1"/>
      <c r="L100" s="1"/>
      <c r="M100" s="1"/>
      <c r="N100" s="91">
        <f>SUM(I99:N99)</f>
        <v>65</v>
      </c>
    </row>
    <row r="101" spans="1:17">
      <c r="B101" s="9" t="s">
        <v>283</v>
      </c>
      <c r="C101" s="5"/>
      <c r="N101" s="88">
        <f>N100+H100</f>
        <v>88</v>
      </c>
    </row>
    <row r="102" spans="1:17">
      <c r="B102" s="9"/>
      <c r="C102" s="5"/>
      <c r="N102" s="88"/>
    </row>
    <row r="103" spans="1:17">
      <c r="B103" s="6" t="s">
        <v>285</v>
      </c>
      <c r="O103" s="146" t="s">
        <v>552</v>
      </c>
      <c r="P103" s="146" t="s">
        <v>553</v>
      </c>
      <c r="Q103" s="146" t="s">
        <v>554</v>
      </c>
    </row>
    <row r="104" spans="1:17">
      <c r="B104" s="92" t="s">
        <v>276</v>
      </c>
      <c r="C104" s="93">
        <f>COUNTIF($C$6:$C$98,"O")</f>
        <v>0</v>
      </c>
      <c r="D104" s="93">
        <f t="shared" ref="D104:N104" si="1">COUNTIF(D6:D98,"O")</f>
        <v>0</v>
      </c>
      <c r="E104" s="93">
        <f t="shared" si="1"/>
        <v>0</v>
      </c>
      <c r="F104" s="93">
        <f t="shared" si="1"/>
        <v>0</v>
      </c>
      <c r="G104" s="93">
        <f t="shared" si="1"/>
        <v>0</v>
      </c>
      <c r="H104" s="93">
        <f t="shared" si="1"/>
        <v>0</v>
      </c>
      <c r="I104" s="93">
        <f t="shared" si="1"/>
        <v>0</v>
      </c>
      <c r="J104" s="93">
        <f t="shared" si="1"/>
        <v>0</v>
      </c>
      <c r="K104" s="93">
        <f t="shared" si="1"/>
        <v>6</v>
      </c>
      <c r="L104" s="93">
        <f t="shared" si="1"/>
        <v>0</v>
      </c>
      <c r="M104" s="93">
        <f t="shared" si="1"/>
        <v>0</v>
      </c>
      <c r="N104" s="93">
        <f t="shared" si="1"/>
        <v>0</v>
      </c>
      <c r="O104">
        <f t="shared" ref="O104:O109" si="2">SUM(C104:H104)</f>
        <v>0</v>
      </c>
      <c r="P104">
        <f t="shared" ref="P104:P109" si="3">SUM(I104:N104)</f>
        <v>6</v>
      </c>
      <c r="Q104">
        <f t="shared" ref="Q104:Q109" si="4">SUM(C104:N104)</f>
        <v>6</v>
      </c>
    </row>
    <row r="105" spans="1:17">
      <c r="B105" s="94" t="s">
        <v>448</v>
      </c>
      <c r="C105" s="95">
        <f t="shared" ref="C105:N105" si="5">COUNTIF(C$6:C$98,"B")</f>
        <v>0</v>
      </c>
      <c r="D105" s="95">
        <f t="shared" si="5"/>
        <v>0</v>
      </c>
      <c r="E105" s="95">
        <f t="shared" si="5"/>
        <v>0</v>
      </c>
      <c r="F105" s="95">
        <f t="shared" si="5"/>
        <v>0</v>
      </c>
      <c r="G105" s="95">
        <f t="shared" si="5"/>
        <v>0</v>
      </c>
      <c r="H105" s="95">
        <f t="shared" si="5"/>
        <v>0</v>
      </c>
      <c r="I105" s="95">
        <f t="shared" si="5"/>
        <v>0</v>
      </c>
      <c r="J105" s="95">
        <f t="shared" si="5"/>
        <v>0</v>
      </c>
      <c r="K105" s="95">
        <f t="shared" si="5"/>
        <v>0</v>
      </c>
      <c r="L105" s="95">
        <f t="shared" si="5"/>
        <v>0</v>
      </c>
      <c r="M105" s="95">
        <f t="shared" si="5"/>
        <v>0</v>
      </c>
      <c r="N105" s="95">
        <f t="shared" si="5"/>
        <v>0</v>
      </c>
      <c r="O105">
        <f t="shared" si="2"/>
        <v>0</v>
      </c>
      <c r="P105">
        <f t="shared" si="3"/>
        <v>0</v>
      </c>
      <c r="Q105">
        <f t="shared" si="4"/>
        <v>0</v>
      </c>
    </row>
    <row r="106" spans="1:17">
      <c r="B106" s="94" t="s">
        <v>277</v>
      </c>
      <c r="C106" s="95">
        <f t="shared" ref="C106:N106" si="6">COUNTIF(C6:C98,"P")</f>
        <v>3</v>
      </c>
      <c r="D106" s="95">
        <f t="shared" si="6"/>
        <v>10</v>
      </c>
      <c r="E106" s="95">
        <f t="shared" si="6"/>
        <v>8</v>
      </c>
      <c r="F106" s="95">
        <f t="shared" si="6"/>
        <v>0</v>
      </c>
      <c r="G106" s="95">
        <f t="shared" si="6"/>
        <v>0</v>
      </c>
      <c r="H106" s="95">
        <f t="shared" si="6"/>
        <v>1</v>
      </c>
      <c r="I106" s="95">
        <f t="shared" si="6"/>
        <v>26</v>
      </c>
      <c r="J106" s="95">
        <f t="shared" si="6"/>
        <v>13</v>
      </c>
      <c r="K106" s="95">
        <f t="shared" si="6"/>
        <v>18</v>
      </c>
      <c r="L106" s="95">
        <f t="shared" si="6"/>
        <v>0</v>
      </c>
      <c r="M106" s="95">
        <f t="shared" si="6"/>
        <v>0</v>
      </c>
      <c r="N106" s="95">
        <f t="shared" si="6"/>
        <v>1</v>
      </c>
      <c r="O106">
        <f t="shared" si="2"/>
        <v>22</v>
      </c>
      <c r="P106">
        <f t="shared" si="3"/>
        <v>58</v>
      </c>
      <c r="Q106">
        <f t="shared" si="4"/>
        <v>80</v>
      </c>
    </row>
    <row r="107" spans="1:17">
      <c r="B107" s="94" t="s">
        <v>278</v>
      </c>
      <c r="C107" s="95">
        <f t="shared" ref="C107:N107" si="7">COUNTIF(C6:C98,"$")</f>
        <v>1</v>
      </c>
      <c r="D107" s="95">
        <f t="shared" si="7"/>
        <v>0</v>
      </c>
      <c r="E107" s="95">
        <f t="shared" si="7"/>
        <v>0</v>
      </c>
      <c r="F107" s="95">
        <f t="shared" si="7"/>
        <v>0</v>
      </c>
      <c r="G107" s="95">
        <f t="shared" si="7"/>
        <v>0</v>
      </c>
      <c r="H107" s="95">
        <f t="shared" si="7"/>
        <v>0</v>
      </c>
      <c r="I107" s="95">
        <f t="shared" si="7"/>
        <v>0</v>
      </c>
      <c r="J107" s="95">
        <f t="shared" si="7"/>
        <v>0</v>
      </c>
      <c r="K107" s="95">
        <f t="shared" si="7"/>
        <v>0</v>
      </c>
      <c r="L107" s="95">
        <f t="shared" si="7"/>
        <v>0</v>
      </c>
      <c r="M107" s="95">
        <f t="shared" si="7"/>
        <v>0</v>
      </c>
      <c r="N107" s="95">
        <f t="shared" si="7"/>
        <v>0</v>
      </c>
      <c r="O107">
        <f t="shared" si="2"/>
        <v>1</v>
      </c>
      <c r="P107">
        <f t="shared" si="3"/>
        <v>0</v>
      </c>
      <c r="Q107">
        <f t="shared" si="4"/>
        <v>1</v>
      </c>
    </row>
    <row r="108" spans="1:17">
      <c r="B108" s="94" t="s">
        <v>279</v>
      </c>
      <c r="C108" s="95">
        <f t="shared" ref="C108:N108" si="8">COUNTIF(C6:C98,"I")</f>
        <v>0</v>
      </c>
      <c r="D108" s="95">
        <f t="shared" si="8"/>
        <v>0</v>
      </c>
      <c r="E108" s="95">
        <f t="shared" si="8"/>
        <v>0</v>
      </c>
      <c r="F108" s="95">
        <f t="shared" si="8"/>
        <v>0</v>
      </c>
      <c r="G108" s="95">
        <f t="shared" si="8"/>
        <v>0</v>
      </c>
      <c r="H108" s="95">
        <f t="shared" si="8"/>
        <v>0</v>
      </c>
      <c r="I108" s="95">
        <f t="shared" si="8"/>
        <v>0</v>
      </c>
      <c r="J108" s="95">
        <f t="shared" si="8"/>
        <v>0</v>
      </c>
      <c r="K108" s="95">
        <f t="shared" si="8"/>
        <v>1</v>
      </c>
      <c r="L108" s="95">
        <f t="shared" si="8"/>
        <v>0</v>
      </c>
      <c r="M108" s="95">
        <f t="shared" si="8"/>
        <v>0</v>
      </c>
      <c r="N108" s="95">
        <f t="shared" si="8"/>
        <v>0</v>
      </c>
      <c r="O108">
        <f t="shared" si="2"/>
        <v>0</v>
      </c>
      <c r="P108">
        <f t="shared" si="3"/>
        <v>1</v>
      </c>
      <c r="Q108">
        <f t="shared" si="4"/>
        <v>1</v>
      </c>
    </row>
    <row r="109" spans="1:17" ht="15" thickBot="1">
      <c r="B109" s="94" t="s">
        <v>280</v>
      </c>
      <c r="C109" s="95">
        <f t="shared" ref="C109:N109" si="9">COUNTIF(C6:C98,"M")</f>
        <v>0</v>
      </c>
      <c r="D109" s="95">
        <f t="shared" si="9"/>
        <v>0</v>
      </c>
      <c r="E109" s="95">
        <f t="shared" si="9"/>
        <v>0</v>
      </c>
      <c r="F109" s="95">
        <f t="shared" si="9"/>
        <v>0</v>
      </c>
      <c r="G109" s="95">
        <f t="shared" si="9"/>
        <v>0</v>
      </c>
      <c r="H109" s="95">
        <f t="shared" si="9"/>
        <v>0</v>
      </c>
      <c r="I109" s="95">
        <f t="shared" si="9"/>
        <v>0</v>
      </c>
      <c r="J109" s="95">
        <f t="shared" si="9"/>
        <v>0</v>
      </c>
      <c r="K109" s="95">
        <f t="shared" si="9"/>
        <v>0</v>
      </c>
      <c r="L109" s="95">
        <f t="shared" si="9"/>
        <v>0</v>
      </c>
      <c r="M109" s="95">
        <f t="shared" si="9"/>
        <v>0</v>
      </c>
      <c r="N109" s="95">
        <f t="shared" si="9"/>
        <v>0</v>
      </c>
      <c r="O109">
        <f t="shared" si="2"/>
        <v>0</v>
      </c>
      <c r="P109">
        <f t="shared" si="3"/>
        <v>0</v>
      </c>
      <c r="Q109">
        <f t="shared" si="4"/>
        <v>0</v>
      </c>
    </row>
    <row r="110" spans="1:17" ht="15" thickTop="1">
      <c r="B110" s="96" t="s">
        <v>282</v>
      </c>
      <c r="C110" s="97">
        <f>SUM(C104:C109)</f>
        <v>4</v>
      </c>
      <c r="D110" s="97">
        <f t="shared" ref="D110:P110" si="10">SUM(D104:D109)</f>
        <v>10</v>
      </c>
      <c r="E110" s="97">
        <f t="shared" si="10"/>
        <v>8</v>
      </c>
      <c r="F110" s="97">
        <f t="shared" si="10"/>
        <v>0</v>
      </c>
      <c r="G110" s="97">
        <f t="shared" si="10"/>
        <v>0</v>
      </c>
      <c r="H110" s="97">
        <f t="shared" si="10"/>
        <v>1</v>
      </c>
      <c r="I110" s="97">
        <f t="shared" si="10"/>
        <v>26</v>
      </c>
      <c r="J110" s="97">
        <f t="shared" si="10"/>
        <v>13</v>
      </c>
      <c r="K110" s="97">
        <f t="shared" si="10"/>
        <v>25</v>
      </c>
      <c r="L110" s="97">
        <f t="shared" si="10"/>
        <v>0</v>
      </c>
      <c r="M110" s="97">
        <f t="shared" si="10"/>
        <v>0</v>
      </c>
      <c r="N110" s="97">
        <f t="shared" si="10"/>
        <v>1</v>
      </c>
      <c r="O110" s="97">
        <f t="shared" si="10"/>
        <v>23</v>
      </c>
      <c r="P110" s="97">
        <f t="shared" si="10"/>
        <v>65</v>
      </c>
      <c r="Q110" s="97">
        <f>SUM(Q104:Q109)</f>
        <v>88</v>
      </c>
    </row>
    <row r="111" spans="1:17">
      <c r="C111" s="86"/>
      <c r="N111">
        <f>SUM(C110:N110)</f>
        <v>88</v>
      </c>
    </row>
    <row r="113" spans="1:16">
      <c r="B113" s="98" t="s">
        <v>281</v>
      </c>
      <c r="C113" s="99">
        <f>IF(C110=C99,1,"ERROR")</f>
        <v>1</v>
      </c>
      <c r="D113" s="99">
        <f>IF(D110=D99,1,"ERROR")</f>
        <v>1</v>
      </c>
      <c r="E113" s="99">
        <f t="shared" ref="E113:N113" si="11">IF(E110=E99,1,"ERROR")</f>
        <v>1</v>
      </c>
      <c r="F113" s="99">
        <f t="shared" si="11"/>
        <v>1</v>
      </c>
      <c r="G113" s="99">
        <f t="shared" si="11"/>
        <v>1</v>
      </c>
      <c r="H113" s="99">
        <f t="shared" si="11"/>
        <v>1</v>
      </c>
      <c r="I113" s="99">
        <f t="shared" si="11"/>
        <v>1</v>
      </c>
      <c r="J113" s="99">
        <f t="shared" si="11"/>
        <v>1</v>
      </c>
      <c r="K113" s="99">
        <f t="shared" si="11"/>
        <v>1</v>
      </c>
      <c r="L113" s="99">
        <f t="shared" si="11"/>
        <v>1</v>
      </c>
      <c r="M113" s="99">
        <f t="shared" si="11"/>
        <v>1</v>
      </c>
      <c r="N113" s="99">
        <f t="shared" si="11"/>
        <v>1</v>
      </c>
    </row>
    <row r="116" spans="1:16">
      <c r="B116" s="92" t="s">
        <v>28</v>
      </c>
      <c r="C116" s="93">
        <f>COUNTIF($A$6:$A$98,"b")</f>
        <v>14</v>
      </c>
      <c r="D116" s="153">
        <f>C116/$C$121</f>
        <v>0.15909090909090909</v>
      </c>
    </row>
    <row r="117" spans="1:16">
      <c r="B117" s="94" t="s">
        <v>29</v>
      </c>
      <c r="C117" s="95">
        <f>COUNTIF($A$6:$A$98,"e")</f>
        <v>18</v>
      </c>
      <c r="D117" s="153">
        <f>C117/$C$121</f>
        <v>0.20454545454545456</v>
      </c>
    </row>
    <row r="118" spans="1:16">
      <c r="B118" s="94" t="s">
        <v>30</v>
      </c>
      <c r="C118" s="95">
        <f>COUNTIF($A$6:$A$98,"s")</f>
        <v>32</v>
      </c>
      <c r="D118" s="153">
        <f>C118/$C$121</f>
        <v>0.36363636363636365</v>
      </c>
    </row>
    <row r="119" spans="1:16">
      <c r="B119" s="94" t="s">
        <v>31</v>
      </c>
      <c r="C119" s="95">
        <f>COUNTIF($A$6:$A$98,"p")</f>
        <v>16</v>
      </c>
      <c r="D119" s="153">
        <f>C119/$C$121</f>
        <v>0.18181818181818182</v>
      </c>
    </row>
    <row r="120" spans="1:16">
      <c r="B120" s="94" t="s">
        <v>390</v>
      </c>
      <c r="C120" s="95">
        <f>COUNTIF($A$6:$A$98,"eng")</f>
        <v>8</v>
      </c>
      <c r="D120" s="153">
        <f>C120/$C$121</f>
        <v>9.0909090909090912E-2</v>
      </c>
    </row>
    <row r="121" spans="1:16">
      <c r="C121" s="5">
        <f>SUM(C116:C120)</f>
        <v>88</v>
      </c>
      <c r="D121" s="5">
        <f>SUM(D116:D120)</f>
        <v>1</v>
      </c>
    </row>
    <row r="124" spans="1:16" s="104" customFormat="1">
      <c r="A124" s="101"/>
      <c r="B124" s="28"/>
      <c r="C124" s="301" t="s">
        <v>9</v>
      </c>
      <c r="D124" s="302"/>
      <c r="E124" s="302"/>
      <c r="F124" s="302"/>
      <c r="G124" s="302"/>
      <c r="H124" s="303"/>
      <c r="I124" s="301" t="s">
        <v>8</v>
      </c>
      <c r="J124" s="302"/>
      <c r="K124" s="302"/>
      <c r="L124" s="302"/>
      <c r="M124" s="302"/>
      <c r="N124" s="304"/>
    </row>
    <row r="125" spans="1:16" s="104" customFormat="1">
      <c r="A125" s="101"/>
      <c r="B125" s="29"/>
      <c r="C125" s="83" t="s">
        <v>13</v>
      </c>
      <c r="D125" s="23"/>
      <c r="E125" s="23"/>
      <c r="F125" s="23"/>
      <c r="G125" s="23"/>
      <c r="H125" s="24" t="s">
        <v>12</v>
      </c>
      <c r="I125" s="22" t="s">
        <v>13</v>
      </c>
      <c r="J125" s="23"/>
      <c r="K125" s="23"/>
      <c r="L125" s="23"/>
      <c r="M125" s="23"/>
      <c r="N125" s="24" t="s">
        <v>12</v>
      </c>
    </row>
    <row r="126" spans="1:16" s="104" customFormat="1">
      <c r="A126" s="101"/>
      <c r="B126" s="67" t="s">
        <v>15</v>
      </c>
      <c r="C126" s="309" t="s">
        <v>2</v>
      </c>
      <c r="D126" s="310"/>
      <c r="E126" s="310" t="s">
        <v>1</v>
      </c>
      <c r="F126" s="310"/>
      <c r="G126" s="310" t="s">
        <v>0</v>
      </c>
      <c r="H126" s="311"/>
      <c r="I126" s="309" t="s">
        <v>2</v>
      </c>
      <c r="J126" s="310"/>
      <c r="K126" s="310" t="s">
        <v>1</v>
      </c>
      <c r="L126" s="310"/>
      <c r="M126" s="310" t="s">
        <v>0</v>
      </c>
      <c r="N126" s="311"/>
    </row>
    <row r="127" spans="1:16" s="104" customFormat="1">
      <c r="A127" s="101"/>
      <c r="B127" s="168" t="s">
        <v>213</v>
      </c>
      <c r="C127" s="84" t="s">
        <v>7</v>
      </c>
      <c r="D127" s="53" t="s">
        <v>6</v>
      </c>
      <c r="E127" s="53" t="s">
        <v>4</v>
      </c>
      <c r="F127" s="53" t="s">
        <v>5</v>
      </c>
      <c r="G127" s="53"/>
      <c r="H127" s="54" t="s">
        <v>3</v>
      </c>
      <c r="I127" s="52" t="s">
        <v>7</v>
      </c>
      <c r="J127" s="53" t="s">
        <v>6</v>
      </c>
      <c r="K127" s="53" t="s">
        <v>4</v>
      </c>
      <c r="L127" s="53" t="s">
        <v>5</v>
      </c>
      <c r="M127" s="53"/>
      <c r="N127" s="54" t="s">
        <v>3</v>
      </c>
    </row>
    <row r="128" spans="1:16" s="104" customFormat="1">
      <c r="A128" s="101"/>
      <c r="B128" s="92" t="s">
        <v>28</v>
      </c>
      <c r="C128" s="171">
        <f t="shared" ref="C128:N128" si="12">SUBTOTAL(3,C7:C20)</f>
        <v>2</v>
      </c>
      <c r="D128" s="93">
        <f t="shared" si="12"/>
        <v>3</v>
      </c>
      <c r="E128" s="93">
        <f t="shared" si="12"/>
        <v>1</v>
      </c>
      <c r="F128" s="93">
        <f t="shared" si="12"/>
        <v>0</v>
      </c>
      <c r="G128" s="93">
        <f t="shared" si="12"/>
        <v>0</v>
      </c>
      <c r="H128" s="93">
        <f t="shared" si="12"/>
        <v>0</v>
      </c>
      <c r="I128" s="171">
        <f t="shared" si="12"/>
        <v>1</v>
      </c>
      <c r="J128" s="93">
        <f t="shared" si="12"/>
        <v>3</v>
      </c>
      <c r="K128" s="93">
        <f t="shared" si="12"/>
        <v>3</v>
      </c>
      <c r="L128" s="93">
        <f t="shared" si="12"/>
        <v>0</v>
      </c>
      <c r="M128" s="93">
        <f t="shared" si="12"/>
        <v>0</v>
      </c>
      <c r="N128" s="172">
        <f t="shared" si="12"/>
        <v>1</v>
      </c>
      <c r="O128" s="93">
        <f>COUNTIF($A$6:$A$231,"b")</f>
        <v>14</v>
      </c>
      <c r="P128" s="170">
        <f>O128/O138</f>
        <v>0.15909090909090909</v>
      </c>
    </row>
    <row r="129" spans="1:16" s="104" customFormat="1">
      <c r="A129" s="101"/>
      <c r="B129" s="94"/>
      <c r="C129" s="173"/>
      <c r="D129" s="95"/>
      <c r="E129" s="95"/>
      <c r="F129" s="95"/>
      <c r="G129" s="95"/>
      <c r="H129" s="178">
        <f>(SUM(C128:H128))/O138</f>
        <v>6.8181818181818177E-2</v>
      </c>
      <c r="I129" s="173"/>
      <c r="J129" s="95"/>
      <c r="K129" s="95"/>
      <c r="L129" s="95"/>
      <c r="M129" s="95"/>
      <c r="N129" s="176">
        <f>(SUM(I128:N128))/O138</f>
        <v>9.0909090909090912E-2</v>
      </c>
      <c r="O129" s="95"/>
      <c r="P129" s="170"/>
    </row>
    <row r="130" spans="1:16" s="104" customFormat="1">
      <c r="A130" s="101"/>
      <c r="B130" s="94" t="s">
        <v>29</v>
      </c>
      <c r="C130" s="173">
        <f t="shared" ref="C130:N130" si="13">SUBTOTAL(3,C22:C39)</f>
        <v>1</v>
      </c>
      <c r="D130" s="95">
        <f t="shared" si="13"/>
        <v>3</v>
      </c>
      <c r="E130" s="95">
        <f t="shared" si="13"/>
        <v>5</v>
      </c>
      <c r="F130" s="95">
        <f t="shared" si="13"/>
        <v>0</v>
      </c>
      <c r="G130" s="95">
        <f t="shared" si="13"/>
        <v>0</v>
      </c>
      <c r="H130" s="95">
        <f t="shared" si="13"/>
        <v>0</v>
      </c>
      <c r="I130" s="173">
        <f t="shared" si="13"/>
        <v>6</v>
      </c>
      <c r="J130" s="95">
        <f t="shared" si="13"/>
        <v>0</v>
      </c>
      <c r="K130" s="95">
        <f t="shared" si="13"/>
        <v>3</v>
      </c>
      <c r="L130" s="95">
        <f t="shared" si="13"/>
        <v>0</v>
      </c>
      <c r="M130" s="95">
        <f t="shared" si="13"/>
        <v>0</v>
      </c>
      <c r="N130" s="174">
        <f t="shared" si="13"/>
        <v>0</v>
      </c>
      <c r="O130" s="95">
        <f>COUNTIF($A$6:$A$231,"e")</f>
        <v>18</v>
      </c>
      <c r="P130" s="170">
        <f>O130/O138</f>
        <v>0.20454545454545456</v>
      </c>
    </row>
    <row r="131" spans="1:16" s="104" customFormat="1">
      <c r="A131" s="101"/>
      <c r="B131" s="94"/>
      <c r="C131" s="173"/>
      <c r="D131" s="95"/>
      <c r="E131" s="95"/>
      <c r="F131" s="95"/>
      <c r="G131" s="95"/>
      <c r="H131" s="178">
        <f>(SUM(C130:H130))/O138</f>
        <v>0.10227272727272728</v>
      </c>
      <c r="I131" s="173"/>
      <c r="J131" s="95"/>
      <c r="K131" s="95"/>
      <c r="L131" s="95"/>
      <c r="M131" s="95"/>
      <c r="N131" s="176">
        <f>(SUM(I130:N130))/O138</f>
        <v>0.10227272727272728</v>
      </c>
      <c r="O131" s="95"/>
      <c r="P131" s="170"/>
    </row>
    <row r="132" spans="1:16" s="104" customFormat="1">
      <c r="A132" s="101"/>
      <c r="B132" s="94" t="s">
        <v>30</v>
      </c>
      <c r="C132" s="173">
        <f t="shared" ref="C132:N132" si="14">SUBTOTAL(3,C41:C72)</f>
        <v>1</v>
      </c>
      <c r="D132" s="95">
        <f t="shared" si="14"/>
        <v>4</v>
      </c>
      <c r="E132" s="95">
        <f t="shared" si="14"/>
        <v>2</v>
      </c>
      <c r="F132" s="95">
        <f t="shared" si="14"/>
        <v>0</v>
      </c>
      <c r="G132" s="95">
        <f t="shared" si="14"/>
        <v>0</v>
      </c>
      <c r="H132" s="95">
        <f t="shared" si="14"/>
        <v>1</v>
      </c>
      <c r="I132" s="173">
        <f t="shared" si="14"/>
        <v>11</v>
      </c>
      <c r="J132" s="95">
        <f t="shared" si="14"/>
        <v>4</v>
      </c>
      <c r="K132" s="95">
        <f t="shared" si="14"/>
        <v>9</v>
      </c>
      <c r="L132" s="95">
        <f t="shared" si="14"/>
        <v>0</v>
      </c>
      <c r="M132" s="95">
        <f t="shared" si="14"/>
        <v>0</v>
      </c>
      <c r="N132" s="174">
        <f t="shared" si="14"/>
        <v>0</v>
      </c>
      <c r="O132" s="95">
        <f>COUNTIF($A$6:$A$231,"s")</f>
        <v>32</v>
      </c>
      <c r="P132" s="170">
        <f>O132/O138</f>
        <v>0.36363636363636365</v>
      </c>
    </row>
    <row r="133" spans="1:16" s="104" customFormat="1">
      <c r="A133" s="101"/>
      <c r="B133" s="94"/>
      <c r="C133" s="173"/>
      <c r="D133" s="95"/>
      <c r="E133" s="95"/>
      <c r="F133" s="95"/>
      <c r="G133" s="95"/>
      <c r="H133" s="178">
        <f>(SUM(C132:H132))/O138</f>
        <v>9.0909090909090912E-2</v>
      </c>
      <c r="I133" s="173"/>
      <c r="J133" s="95"/>
      <c r="K133" s="95"/>
      <c r="L133" s="95"/>
      <c r="M133" s="95"/>
      <c r="N133" s="190">
        <f>(SUM(I132:N132))/O138</f>
        <v>0.27272727272727271</v>
      </c>
      <c r="O133" s="95"/>
      <c r="P133" s="170"/>
    </row>
    <row r="134" spans="1:16" s="104" customFormat="1">
      <c r="A134" s="101"/>
      <c r="B134" s="94" t="s">
        <v>31</v>
      </c>
      <c r="C134" s="173">
        <f t="shared" ref="C134:N134" si="15">SUBTOTAL(3,C74:C89)</f>
        <v>0</v>
      </c>
      <c r="D134" s="95">
        <f t="shared" si="15"/>
        <v>0</v>
      </c>
      <c r="E134" s="95">
        <f t="shared" si="15"/>
        <v>0</v>
      </c>
      <c r="F134" s="95">
        <f t="shared" si="15"/>
        <v>0</v>
      </c>
      <c r="G134" s="95">
        <f t="shared" si="15"/>
        <v>0</v>
      </c>
      <c r="H134" s="95">
        <f t="shared" si="15"/>
        <v>0</v>
      </c>
      <c r="I134" s="173">
        <f t="shared" si="15"/>
        <v>5</v>
      </c>
      <c r="J134" s="95">
        <f t="shared" si="15"/>
        <v>4</v>
      </c>
      <c r="K134" s="95">
        <f t="shared" si="15"/>
        <v>7</v>
      </c>
      <c r="L134" s="95">
        <f t="shared" si="15"/>
        <v>0</v>
      </c>
      <c r="M134" s="95">
        <f t="shared" si="15"/>
        <v>0</v>
      </c>
      <c r="N134" s="174">
        <f t="shared" si="15"/>
        <v>0</v>
      </c>
      <c r="O134" s="95">
        <f>COUNTIF($A$6:$A$231,"p")</f>
        <v>16</v>
      </c>
      <c r="P134" s="170">
        <f>O134/O138</f>
        <v>0.18181818181818182</v>
      </c>
    </row>
    <row r="135" spans="1:16" s="104" customFormat="1">
      <c r="A135" s="101"/>
      <c r="B135" s="94"/>
      <c r="C135" s="173"/>
      <c r="D135" s="95"/>
      <c r="E135" s="95"/>
      <c r="F135" s="95"/>
      <c r="G135" s="95"/>
      <c r="H135" s="178">
        <f>(SUM(C134:H134))/O138</f>
        <v>0</v>
      </c>
      <c r="I135" s="173"/>
      <c r="J135" s="95"/>
      <c r="K135" s="95"/>
      <c r="L135" s="95"/>
      <c r="M135" s="95"/>
      <c r="N135" s="176">
        <f>(SUM(I134:N134))/O138</f>
        <v>0.18181818181818182</v>
      </c>
      <c r="O135" s="95"/>
      <c r="P135" s="170"/>
    </row>
    <row r="136" spans="1:16" s="104" customFormat="1">
      <c r="A136" s="101"/>
      <c r="B136" s="94" t="s">
        <v>390</v>
      </c>
      <c r="C136" s="173">
        <f>SUBTOTAL(3,C91:C98)</f>
        <v>0</v>
      </c>
      <c r="D136" s="95">
        <f t="shared" ref="D136:N136" si="16">SUBTOTAL(3,D90:D98)</f>
        <v>0</v>
      </c>
      <c r="E136" s="95">
        <f t="shared" si="16"/>
        <v>0</v>
      </c>
      <c r="F136" s="95">
        <f t="shared" si="16"/>
        <v>0</v>
      </c>
      <c r="G136" s="95">
        <f t="shared" si="16"/>
        <v>0</v>
      </c>
      <c r="H136" s="95">
        <f t="shared" si="16"/>
        <v>0</v>
      </c>
      <c r="I136" s="173">
        <f t="shared" si="16"/>
        <v>3</v>
      </c>
      <c r="J136" s="95">
        <f t="shared" si="16"/>
        <v>2</v>
      </c>
      <c r="K136" s="95">
        <f t="shared" si="16"/>
        <v>3</v>
      </c>
      <c r="L136" s="95">
        <f t="shared" si="16"/>
        <v>0</v>
      </c>
      <c r="M136" s="95">
        <f t="shared" si="16"/>
        <v>0</v>
      </c>
      <c r="N136" s="174">
        <f t="shared" si="16"/>
        <v>0</v>
      </c>
      <c r="O136" s="95">
        <f>COUNTIF($A$6:$A$231,"eng")</f>
        <v>8</v>
      </c>
      <c r="P136" s="170">
        <f>O136/O138</f>
        <v>9.0909090909090912E-2</v>
      </c>
    </row>
    <row r="137" spans="1:16" s="104" customFormat="1">
      <c r="A137" s="101"/>
      <c r="B137" s="148"/>
      <c r="C137" s="175"/>
      <c r="D137" s="149"/>
      <c r="E137" s="149"/>
      <c r="F137" s="149"/>
      <c r="G137" s="149"/>
      <c r="H137" s="179">
        <f>(SUM(C136:H136))/O138</f>
        <v>0</v>
      </c>
      <c r="I137" s="175"/>
      <c r="J137" s="149"/>
      <c r="K137" s="149"/>
      <c r="L137" s="149"/>
      <c r="M137" s="149"/>
      <c r="N137" s="177">
        <f>(SUM(I136:N136))/O138</f>
        <v>9.0909090909090912E-2</v>
      </c>
      <c r="O137" s="149"/>
      <c r="P137" s="170"/>
    </row>
    <row r="138" spans="1:16" s="104" customFormat="1">
      <c r="A138" s="101"/>
      <c r="B138"/>
      <c r="C138" s="82">
        <f>SUM(C128,C130,C132,C134,C136)</f>
        <v>4</v>
      </c>
      <c r="D138" s="82">
        <f>SUM(D128,D130,D132,D134,D136)</f>
        <v>10</v>
      </c>
      <c r="E138" s="82">
        <f>SUM(E128,E130,E132,E134,E136)</f>
        <v>8</v>
      </c>
      <c r="F138" s="82">
        <f>SUM(F128,F130,F132,F134,F136)</f>
        <v>0</v>
      </c>
      <c r="G138" s="82"/>
      <c r="H138" s="82">
        <f>SUM(H128,H130,H132,H134,H136)</f>
        <v>1</v>
      </c>
      <c r="I138" s="82">
        <f>SUM(I128,I130,I132,I134,I136)</f>
        <v>26</v>
      </c>
      <c r="J138" s="82">
        <f>SUM(J128,J130,J132,J134,J136)</f>
        <v>13</v>
      </c>
      <c r="K138" s="82">
        <f>SUM(K128,K130,K132,K134,K136)</f>
        <v>25</v>
      </c>
      <c r="L138" s="82">
        <f>SUM(L128,L130,L132,L134,L136)</f>
        <v>0</v>
      </c>
      <c r="M138" s="82"/>
      <c r="N138" s="82">
        <f>SUM(N128,N130,N132,N134,N136)</f>
        <v>1</v>
      </c>
      <c r="O138" s="5">
        <f>SUM(O128:O136)</f>
        <v>88</v>
      </c>
      <c r="P138" s="153">
        <f>SUM(P128:P137)</f>
        <v>1</v>
      </c>
    </row>
    <row r="139" spans="1:16">
      <c r="H139">
        <f>SUM(C138:H138)</f>
        <v>23</v>
      </c>
      <c r="N139">
        <f>SUM(I138:N138)</f>
        <v>65</v>
      </c>
    </row>
    <row r="140" spans="1:16">
      <c r="N140">
        <f>N139+H139</f>
        <v>88</v>
      </c>
    </row>
  </sheetData>
  <mergeCells count="16">
    <mergeCell ref="C124:H124"/>
    <mergeCell ref="I124:N124"/>
    <mergeCell ref="C126:D126"/>
    <mergeCell ref="E126:F126"/>
    <mergeCell ref="G126:H126"/>
    <mergeCell ref="I126:J126"/>
    <mergeCell ref="K126:L126"/>
    <mergeCell ref="M126:N126"/>
    <mergeCell ref="C2:H2"/>
    <mergeCell ref="I2:N2"/>
    <mergeCell ref="C4:D4"/>
    <mergeCell ref="E4:F4"/>
    <mergeCell ref="G4:H4"/>
    <mergeCell ref="I4:J4"/>
    <mergeCell ref="K4:L4"/>
    <mergeCell ref="M4:N4"/>
  </mergeCells>
  <pageMargins left="0.7" right="0.7" top="0.75" bottom="0.75" header="0.3" footer="0.3"/>
  <pageSetup orientation="portrait"/>
  <legacyDrawing r:id="rId1"/>
  <extLst>
    <ext xmlns:mx="http://schemas.microsoft.com/office/mac/excel/2008/main" uri="{64002731-A6B0-56B0-2670-7721B7C09600}">
      <mx:PLV Mode="0" OnePage="0" WScale="0"/>
    </ext>
  </extLs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rgb="FF00B050"/>
  </sheetPr>
  <dimension ref="A1:R157"/>
  <sheetViews>
    <sheetView zoomScale="70" zoomScaleNormal="70" zoomScalePageLayoutView="70" workbookViewId="0">
      <pane xSplit="2" ySplit="5" topLeftCell="C33" activePane="bottomRight" state="frozen"/>
      <selection activeCell="B1" sqref="B1"/>
      <selection pane="topRight" activeCell="C1" sqref="C1"/>
      <selection pane="bottomLeft" activeCell="B6" sqref="B6"/>
      <selection pane="bottomRight" activeCell="G135" sqref="G135"/>
    </sheetView>
  </sheetViews>
  <sheetFormatPr baseColWidth="10" defaultColWidth="8.83203125" defaultRowHeight="14" x14ac:dyDescent="0"/>
  <cols>
    <col min="1" max="1" width="4.33203125" style="101" bestFit="1" customWidth="1"/>
    <col min="2" max="2" width="47.5" customWidth="1"/>
    <col min="3" max="3" width="10.33203125" style="82" customWidth="1"/>
    <col min="4" max="4" width="9.1640625" customWidth="1"/>
    <col min="7" max="7" width="6.1640625" customWidth="1"/>
    <col min="9" max="9" width="10.1640625" customWidth="1"/>
    <col min="10" max="10" width="8.83203125" customWidth="1"/>
    <col min="11" max="11" width="9.5" customWidth="1"/>
    <col min="12" max="12" width="11" bestFit="1" customWidth="1"/>
    <col min="13" max="13" width="5.33203125" customWidth="1"/>
    <col min="14" max="14" width="7.6640625" customWidth="1"/>
    <col min="15" max="15" width="29.1640625" style="104" customWidth="1"/>
    <col min="16" max="16" width="29.6640625" style="104" customWidth="1"/>
    <col min="17" max="17" width="27.6640625" style="104" customWidth="1"/>
  </cols>
  <sheetData>
    <row r="1" spans="1:18">
      <c r="B1" s="51" t="s">
        <v>2508</v>
      </c>
      <c r="C1"/>
    </row>
    <row r="2" spans="1:18" ht="17.5" customHeight="1">
      <c r="B2" s="28"/>
      <c r="C2" s="301" t="s">
        <v>9</v>
      </c>
      <c r="D2" s="302"/>
      <c r="E2" s="302"/>
      <c r="F2" s="302"/>
      <c r="G2" s="302"/>
      <c r="H2" s="303"/>
      <c r="I2" s="301" t="s">
        <v>8</v>
      </c>
      <c r="J2" s="302"/>
      <c r="K2" s="302"/>
      <c r="L2" s="302"/>
      <c r="M2" s="302"/>
      <c r="N2" s="304"/>
      <c r="O2" s="105"/>
      <c r="P2" s="106"/>
      <c r="Q2" s="107"/>
    </row>
    <row r="3" spans="1:18" hidden="1">
      <c r="B3" s="29"/>
      <c r="C3" s="83" t="s">
        <v>13</v>
      </c>
      <c r="D3" s="23"/>
      <c r="E3" s="23"/>
      <c r="F3" s="23"/>
      <c r="G3" s="23"/>
      <c r="H3" s="24" t="s">
        <v>12</v>
      </c>
      <c r="I3" s="22" t="s">
        <v>13</v>
      </c>
      <c r="J3" s="23"/>
      <c r="K3" s="23"/>
      <c r="L3" s="23"/>
      <c r="M3" s="23"/>
      <c r="N3" s="24" t="s">
        <v>12</v>
      </c>
      <c r="O3" s="108"/>
      <c r="P3" s="109"/>
      <c r="Q3" s="110"/>
    </row>
    <row r="4" spans="1:18" s="58" customFormat="1" ht="20.5" customHeight="1">
      <c r="A4" s="101"/>
      <c r="B4" s="67" t="s">
        <v>15</v>
      </c>
      <c r="C4" s="309" t="s">
        <v>2</v>
      </c>
      <c r="D4" s="310"/>
      <c r="E4" s="310" t="s">
        <v>1</v>
      </c>
      <c r="F4" s="310"/>
      <c r="G4" s="310" t="s">
        <v>0</v>
      </c>
      <c r="H4" s="311"/>
      <c r="I4" s="309" t="s">
        <v>2</v>
      </c>
      <c r="J4" s="310"/>
      <c r="K4" s="310" t="s">
        <v>1</v>
      </c>
      <c r="L4" s="310"/>
      <c r="M4" s="310" t="s">
        <v>0</v>
      </c>
      <c r="N4" s="311"/>
      <c r="O4" s="111"/>
      <c r="P4" s="112"/>
      <c r="Q4" s="113"/>
    </row>
    <row r="5" spans="1:18" s="58" customFormat="1" ht="24" customHeight="1">
      <c r="A5" s="101"/>
      <c r="B5" s="66" t="s">
        <v>213</v>
      </c>
      <c r="C5" s="84" t="s">
        <v>7</v>
      </c>
      <c r="D5" s="53" t="s">
        <v>6</v>
      </c>
      <c r="E5" s="53" t="s">
        <v>4</v>
      </c>
      <c r="F5" s="53" t="s">
        <v>5</v>
      </c>
      <c r="G5" s="53"/>
      <c r="H5" s="54" t="s">
        <v>3</v>
      </c>
      <c r="I5" s="52" t="s">
        <v>7</v>
      </c>
      <c r="J5" s="53" t="s">
        <v>6</v>
      </c>
      <c r="K5" s="53" t="s">
        <v>4</v>
      </c>
      <c r="L5" s="53" t="s">
        <v>5</v>
      </c>
      <c r="M5" s="53"/>
      <c r="N5" s="54" t="s">
        <v>3</v>
      </c>
      <c r="O5" s="114" t="s">
        <v>107</v>
      </c>
      <c r="P5" s="115" t="s">
        <v>34</v>
      </c>
      <c r="Q5" s="116" t="s">
        <v>106</v>
      </c>
    </row>
    <row r="6" spans="1:18">
      <c r="B6" s="152" t="s">
        <v>28</v>
      </c>
      <c r="C6" s="130"/>
      <c r="D6" s="132"/>
      <c r="E6" s="133"/>
      <c r="F6" s="132"/>
      <c r="G6" s="133"/>
      <c r="H6" s="134"/>
      <c r="I6" s="131"/>
      <c r="J6" s="132"/>
      <c r="K6" s="133"/>
      <c r="L6" s="132"/>
      <c r="M6" s="133"/>
      <c r="N6" s="134"/>
      <c r="O6" s="117"/>
      <c r="P6" s="118"/>
      <c r="Q6" s="119"/>
    </row>
    <row r="7" spans="1:18">
      <c r="A7" s="101" t="s">
        <v>977</v>
      </c>
      <c r="B7" s="202" t="s">
        <v>2509</v>
      </c>
      <c r="C7" s="129"/>
      <c r="D7" s="128"/>
      <c r="E7" s="136"/>
      <c r="F7" s="128"/>
      <c r="G7" s="136"/>
      <c r="H7" s="137"/>
      <c r="I7" s="135" t="s">
        <v>25</v>
      </c>
      <c r="J7" s="128"/>
      <c r="K7" s="136"/>
      <c r="L7" s="128"/>
      <c r="M7" s="136"/>
      <c r="N7" s="137"/>
      <c r="O7" s="117" t="s">
        <v>2510</v>
      </c>
      <c r="P7" s="118" t="s">
        <v>2511</v>
      </c>
      <c r="Q7" s="119" t="s">
        <v>2512</v>
      </c>
      <c r="R7" t="s">
        <v>2513</v>
      </c>
    </row>
    <row r="8" spans="1:18">
      <c r="A8" s="101" t="s">
        <v>977</v>
      </c>
      <c r="B8" s="202" t="s">
        <v>2514</v>
      </c>
      <c r="C8" s="129"/>
      <c r="D8" s="128"/>
      <c r="E8" s="136"/>
      <c r="F8" s="128"/>
      <c r="G8" s="136"/>
      <c r="H8" s="137"/>
      <c r="I8" s="135" t="s">
        <v>25</v>
      </c>
      <c r="J8" s="128"/>
      <c r="K8" s="136"/>
      <c r="L8" s="128"/>
      <c r="M8" s="136"/>
      <c r="N8" s="137"/>
      <c r="O8" s="117" t="s">
        <v>2515</v>
      </c>
      <c r="P8" s="118" t="s">
        <v>2516</v>
      </c>
      <c r="Q8" s="119"/>
      <c r="R8" t="s">
        <v>2513</v>
      </c>
    </row>
    <row r="9" spans="1:18">
      <c r="A9" s="101" t="s">
        <v>977</v>
      </c>
      <c r="B9" s="202" t="s">
        <v>2517</v>
      </c>
      <c r="C9" s="129"/>
      <c r="D9" s="128"/>
      <c r="E9" s="136"/>
      <c r="F9" s="128"/>
      <c r="G9" s="136"/>
      <c r="H9" s="137"/>
      <c r="I9" s="135" t="s">
        <v>25</v>
      </c>
      <c r="J9" s="128"/>
      <c r="K9" s="136"/>
      <c r="L9" s="128"/>
      <c r="M9" s="136"/>
      <c r="N9" s="137"/>
      <c r="O9" s="117" t="s">
        <v>2518</v>
      </c>
      <c r="P9" s="118" t="s">
        <v>2519</v>
      </c>
      <c r="Q9" s="119"/>
      <c r="R9" t="s">
        <v>2520</v>
      </c>
    </row>
    <row r="10" spans="1:18">
      <c r="A10" s="101" t="s">
        <v>977</v>
      </c>
      <c r="B10" s="202" t="s">
        <v>2521</v>
      </c>
      <c r="C10" s="129"/>
      <c r="D10" s="128"/>
      <c r="E10" s="136"/>
      <c r="F10" s="128"/>
      <c r="G10" s="136"/>
      <c r="H10" s="137"/>
      <c r="I10" s="135" t="s">
        <v>25</v>
      </c>
      <c r="J10" s="128"/>
      <c r="K10" s="136"/>
      <c r="L10" s="128"/>
      <c r="M10" s="136"/>
      <c r="N10" s="137"/>
      <c r="O10" s="117"/>
      <c r="P10" s="118"/>
      <c r="Q10" s="119"/>
      <c r="R10" t="s">
        <v>2522</v>
      </c>
    </row>
    <row r="11" spans="1:18">
      <c r="A11" s="101" t="s">
        <v>977</v>
      </c>
      <c r="B11" s="202" t="s">
        <v>1533</v>
      </c>
      <c r="C11" s="129"/>
      <c r="D11" s="128"/>
      <c r="E11" s="136"/>
      <c r="F11" s="128"/>
      <c r="G11" s="136"/>
      <c r="H11" s="137"/>
      <c r="I11" s="135"/>
      <c r="J11" s="128"/>
      <c r="K11" s="136"/>
      <c r="L11" s="128" t="s">
        <v>133</v>
      </c>
      <c r="M11" s="136"/>
      <c r="N11" s="137"/>
      <c r="O11" s="196" t="s">
        <v>2633</v>
      </c>
      <c r="P11" s="118" t="s">
        <v>2634</v>
      </c>
      <c r="Q11" s="119" t="s">
        <v>2630</v>
      </c>
      <c r="R11" t="s">
        <v>2523</v>
      </c>
    </row>
    <row r="12" spans="1:18">
      <c r="A12" s="101" t="s">
        <v>977</v>
      </c>
      <c r="B12" s="202" t="s">
        <v>2524</v>
      </c>
      <c r="C12" s="129"/>
      <c r="D12" s="128"/>
      <c r="E12" s="136"/>
      <c r="F12" s="128"/>
      <c r="G12" s="136"/>
      <c r="H12" s="137"/>
      <c r="I12" s="135" t="s">
        <v>25</v>
      </c>
      <c r="J12" s="128"/>
      <c r="K12" s="136"/>
      <c r="L12" s="128"/>
      <c r="M12" s="136"/>
      <c r="N12" s="137"/>
      <c r="O12" s="117"/>
      <c r="P12" s="118" t="s">
        <v>2742</v>
      </c>
      <c r="Q12" s="119"/>
      <c r="R12" t="s">
        <v>2522</v>
      </c>
    </row>
    <row r="13" spans="1:18">
      <c r="A13" s="101" t="s">
        <v>977</v>
      </c>
      <c r="B13" s="202" t="s">
        <v>2525</v>
      </c>
      <c r="C13" s="129"/>
      <c r="D13" s="128"/>
      <c r="E13" s="136"/>
      <c r="F13" s="128"/>
      <c r="G13" s="136"/>
      <c r="H13" s="137"/>
      <c r="I13" s="135"/>
      <c r="J13" s="128"/>
      <c r="K13" s="136" t="s">
        <v>25</v>
      </c>
      <c r="L13" s="144"/>
      <c r="M13" s="136"/>
      <c r="N13" s="137"/>
      <c r="O13" s="117"/>
      <c r="P13" s="118"/>
      <c r="Q13" s="119" t="s">
        <v>2640</v>
      </c>
      <c r="R13" t="s">
        <v>2513</v>
      </c>
    </row>
    <row r="14" spans="1:18">
      <c r="A14" s="101" t="s">
        <v>977</v>
      </c>
      <c r="B14" s="202" t="s">
        <v>2526</v>
      </c>
      <c r="C14" s="129"/>
      <c r="D14" s="128"/>
      <c r="E14" s="136"/>
      <c r="F14" s="128"/>
      <c r="G14" s="136"/>
      <c r="H14" s="137"/>
      <c r="I14" s="135"/>
      <c r="J14" s="128"/>
      <c r="K14" s="136"/>
      <c r="L14" s="128" t="s">
        <v>25</v>
      </c>
      <c r="M14" s="136"/>
      <c r="N14" s="137"/>
      <c r="O14" s="117"/>
      <c r="P14" s="118"/>
      <c r="Q14" s="119" t="s">
        <v>2635</v>
      </c>
      <c r="R14" t="s">
        <v>2513</v>
      </c>
    </row>
    <row r="15" spans="1:18">
      <c r="A15" s="101" t="s">
        <v>977</v>
      </c>
      <c r="B15" s="202" t="s">
        <v>2527</v>
      </c>
      <c r="C15" s="129"/>
      <c r="D15" s="128"/>
      <c r="E15" s="136"/>
      <c r="F15" s="128"/>
      <c r="G15" s="136"/>
      <c r="H15" s="137"/>
      <c r="I15" s="135"/>
      <c r="J15" s="128"/>
      <c r="K15" s="136"/>
      <c r="L15" s="128" t="s">
        <v>25</v>
      </c>
      <c r="M15" s="136"/>
      <c r="N15" s="137"/>
      <c r="O15" s="117"/>
      <c r="P15" s="118"/>
      <c r="Q15" s="119"/>
      <c r="R15" t="s">
        <v>2522</v>
      </c>
    </row>
    <row r="16" spans="1:18">
      <c r="A16" s="101" t="s">
        <v>977</v>
      </c>
      <c r="B16" s="202" t="s">
        <v>2528</v>
      </c>
      <c r="C16" s="129"/>
      <c r="D16" s="128"/>
      <c r="E16" s="136"/>
      <c r="F16" s="128"/>
      <c r="G16" s="136"/>
      <c r="H16" s="137"/>
      <c r="I16" s="135"/>
      <c r="J16" s="128"/>
      <c r="K16" s="136"/>
      <c r="L16" s="128" t="s">
        <v>25</v>
      </c>
      <c r="M16" s="136"/>
      <c r="N16" s="137"/>
      <c r="O16" s="117"/>
      <c r="P16" s="118"/>
      <c r="Q16" s="119"/>
      <c r="R16" t="s">
        <v>2523</v>
      </c>
    </row>
    <row r="17" spans="1:18">
      <c r="A17" s="101" t="s">
        <v>977</v>
      </c>
      <c r="B17" s="202" t="s">
        <v>2529</v>
      </c>
      <c r="C17" s="129"/>
      <c r="D17" s="128"/>
      <c r="E17" s="136"/>
      <c r="F17" s="128"/>
      <c r="G17" s="136"/>
      <c r="H17" s="137"/>
      <c r="I17" s="143"/>
      <c r="J17" s="128"/>
      <c r="K17" s="136"/>
      <c r="L17" s="128" t="s">
        <v>133</v>
      </c>
      <c r="M17" s="136"/>
      <c r="N17" s="137"/>
      <c r="O17" s="117"/>
      <c r="P17" s="118"/>
      <c r="Q17" s="119" t="s">
        <v>2628</v>
      </c>
      <c r="R17" t="s">
        <v>2523</v>
      </c>
    </row>
    <row r="18" spans="1:18">
      <c r="A18" s="101" t="s">
        <v>977</v>
      </c>
      <c r="B18" s="202" t="s">
        <v>2530</v>
      </c>
      <c r="C18" s="129"/>
      <c r="D18" s="128"/>
      <c r="E18" s="136"/>
      <c r="F18" s="128"/>
      <c r="G18" s="136"/>
      <c r="H18" s="137"/>
      <c r="I18" s="135" t="s">
        <v>25</v>
      </c>
      <c r="J18" s="128"/>
      <c r="K18" s="136"/>
      <c r="L18" s="128"/>
      <c r="M18" s="136"/>
      <c r="N18" s="137"/>
      <c r="O18" s="117"/>
      <c r="P18" s="118"/>
      <c r="Q18" s="119"/>
      <c r="R18" t="s">
        <v>2520</v>
      </c>
    </row>
    <row r="19" spans="1:18">
      <c r="A19" s="101" t="s">
        <v>977</v>
      </c>
      <c r="B19" s="202" t="s">
        <v>2531</v>
      </c>
      <c r="C19" s="129"/>
      <c r="D19" s="128"/>
      <c r="E19" s="136"/>
      <c r="F19" s="128"/>
      <c r="G19" s="136"/>
      <c r="H19" s="137"/>
      <c r="I19" s="135" t="s">
        <v>25</v>
      </c>
      <c r="J19" s="128"/>
      <c r="K19" s="136"/>
      <c r="L19" s="128"/>
      <c r="M19" s="136"/>
      <c r="N19" s="137"/>
      <c r="O19" s="117"/>
      <c r="P19" s="118" t="s">
        <v>2743</v>
      </c>
      <c r="Q19" s="119"/>
      <c r="R19" t="s">
        <v>2523</v>
      </c>
    </row>
    <row r="20" spans="1:18">
      <c r="A20" s="101" t="s">
        <v>977</v>
      </c>
      <c r="B20" s="202" t="s">
        <v>2532</v>
      </c>
      <c r="C20" s="129"/>
      <c r="D20" s="128"/>
      <c r="E20" s="136"/>
      <c r="F20" s="128"/>
      <c r="G20" s="136"/>
      <c r="H20" s="137"/>
      <c r="I20" s="135"/>
      <c r="J20" s="128"/>
      <c r="K20" s="136"/>
      <c r="L20" s="128" t="s">
        <v>25</v>
      </c>
      <c r="M20" s="136"/>
      <c r="N20" s="137"/>
      <c r="O20" s="117"/>
      <c r="P20" s="118"/>
      <c r="Q20" s="119"/>
      <c r="R20" t="s">
        <v>2522</v>
      </c>
    </row>
    <row r="21" spans="1:18">
      <c r="A21" s="101" t="s">
        <v>977</v>
      </c>
      <c r="B21" s="202" t="s">
        <v>2533</v>
      </c>
      <c r="C21" s="129"/>
      <c r="D21" s="128"/>
      <c r="E21" s="136"/>
      <c r="F21" s="128"/>
      <c r="G21" s="136"/>
      <c r="H21" s="137"/>
      <c r="I21" s="135" t="s">
        <v>25</v>
      </c>
      <c r="J21" s="128"/>
      <c r="K21" s="136"/>
      <c r="L21" s="128"/>
      <c r="M21" s="136"/>
      <c r="N21" s="137"/>
      <c r="O21" s="117"/>
      <c r="P21" s="118"/>
      <c r="Q21" s="119"/>
      <c r="R21" t="s">
        <v>2513</v>
      </c>
    </row>
    <row r="22" spans="1:18">
      <c r="A22" s="101" t="s">
        <v>977</v>
      </c>
      <c r="B22" s="202" t="s">
        <v>2534</v>
      </c>
      <c r="C22" s="129"/>
      <c r="D22" s="128"/>
      <c r="E22" s="136"/>
      <c r="F22" s="128"/>
      <c r="G22" s="136"/>
      <c r="H22" s="137"/>
      <c r="I22" s="135" t="s">
        <v>25</v>
      </c>
      <c r="J22" s="128"/>
      <c r="K22" s="136"/>
      <c r="L22" s="128"/>
      <c r="M22" s="136"/>
      <c r="N22" s="137"/>
      <c r="O22" s="117"/>
      <c r="P22" s="118"/>
      <c r="Q22" s="119"/>
      <c r="R22" t="s">
        <v>2513</v>
      </c>
    </row>
    <row r="23" spans="1:18">
      <c r="A23" s="101" t="s">
        <v>977</v>
      </c>
      <c r="B23" s="202" t="s">
        <v>2535</v>
      </c>
      <c r="C23" s="129"/>
      <c r="D23" s="128"/>
      <c r="E23" s="136"/>
      <c r="F23" s="128"/>
      <c r="G23" s="136"/>
      <c r="H23" s="137"/>
      <c r="I23" s="135"/>
      <c r="J23" s="128"/>
      <c r="K23" s="136"/>
      <c r="L23" s="128" t="s">
        <v>25</v>
      </c>
      <c r="M23" s="136"/>
      <c r="N23" s="137"/>
      <c r="O23" s="117"/>
      <c r="P23" s="118"/>
      <c r="Q23" s="119"/>
      <c r="R23" t="s">
        <v>2520</v>
      </c>
    </row>
    <row r="24" spans="1:18">
      <c r="A24" s="101" t="s">
        <v>977</v>
      </c>
      <c r="B24" s="202" t="s">
        <v>2536</v>
      </c>
      <c r="C24" s="129"/>
      <c r="D24" s="128"/>
      <c r="E24" s="136"/>
      <c r="F24" s="128"/>
      <c r="G24" s="136"/>
      <c r="H24" s="137"/>
      <c r="I24" s="135"/>
      <c r="J24" s="128"/>
      <c r="K24" s="136"/>
      <c r="L24" s="128" t="s">
        <v>25</v>
      </c>
      <c r="M24" s="136"/>
      <c r="N24" s="137"/>
      <c r="O24" s="117"/>
      <c r="P24" s="118"/>
      <c r="Q24" s="119"/>
      <c r="R24" t="s">
        <v>2520</v>
      </c>
    </row>
    <row r="25" spans="1:18">
      <c r="A25" s="101" t="s">
        <v>977</v>
      </c>
      <c r="B25" s="202" t="s">
        <v>2537</v>
      </c>
      <c r="C25" s="129"/>
      <c r="D25" s="128"/>
      <c r="E25" s="136"/>
      <c r="F25" s="128"/>
      <c r="G25" s="136"/>
      <c r="H25" s="137"/>
      <c r="I25" s="135"/>
      <c r="J25" s="128"/>
      <c r="K25" s="136"/>
      <c r="L25" s="144" t="s">
        <v>25</v>
      </c>
      <c r="M25" s="136"/>
      <c r="N25" s="137"/>
      <c r="O25" s="117"/>
      <c r="P25" s="118"/>
      <c r="Q25" s="119" t="s">
        <v>2641</v>
      </c>
      <c r="R25" t="s">
        <v>2523</v>
      </c>
    </row>
    <row r="26" spans="1:18">
      <c r="B26" s="151" t="s">
        <v>29</v>
      </c>
      <c r="C26" s="85"/>
      <c r="D26" s="75"/>
      <c r="E26" s="76"/>
      <c r="F26" s="75"/>
      <c r="G26" s="76"/>
      <c r="H26" s="70"/>
      <c r="I26" s="69"/>
      <c r="J26" s="75"/>
      <c r="K26" s="76"/>
      <c r="L26" s="75"/>
      <c r="M26" s="76"/>
      <c r="N26" s="70"/>
      <c r="O26" s="120"/>
      <c r="P26" s="121"/>
      <c r="Q26" s="122"/>
    </row>
    <row r="27" spans="1:18">
      <c r="A27" t="s">
        <v>978</v>
      </c>
      <c r="B27" s="68" t="s">
        <v>2538</v>
      </c>
      <c r="C27" s="85"/>
      <c r="D27" s="75"/>
      <c r="E27" s="76"/>
      <c r="F27" s="75"/>
      <c r="G27" s="76"/>
      <c r="H27" s="70"/>
      <c r="I27" s="69"/>
      <c r="J27" s="75"/>
      <c r="K27" s="76" t="s">
        <v>25</v>
      </c>
      <c r="L27" s="75"/>
      <c r="M27" s="76"/>
      <c r="N27" s="70"/>
      <c r="O27" s="120" t="s">
        <v>2654</v>
      </c>
      <c r="P27" s="205" t="s">
        <v>2653</v>
      </c>
      <c r="Q27" s="122" t="s">
        <v>2696</v>
      </c>
      <c r="R27" t="s">
        <v>2520</v>
      </c>
    </row>
    <row r="28" spans="1:18">
      <c r="A28" t="s">
        <v>978</v>
      </c>
      <c r="B28" s="68" t="s">
        <v>2539</v>
      </c>
      <c r="C28" s="204"/>
      <c r="D28" s="75"/>
      <c r="E28" s="76"/>
      <c r="F28" s="75" t="s">
        <v>25</v>
      </c>
      <c r="G28" s="76"/>
      <c r="H28" s="70"/>
      <c r="I28" s="69"/>
      <c r="J28" s="75"/>
      <c r="K28" s="76"/>
      <c r="L28" s="75"/>
      <c r="M28" s="76"/>
      <c r="N28" s="70"/>
      <c r="O28" s="120"/>
      <c r="P28" s="121" t="s">
        <v>2697</v>
      </c>
      <c r="Q28" s="122" t="s">
        <v>2691</v>
      </c>
      <c r="R28" t="s">
        <v>2523</v>
      </c>
    </row>
    <row r="29" spans="1:18">
      <c r="A29" t="s">
        <v>978</v>
      </c>
      <c r="B29" s="68" t="s">
        <v>2540</v>
      </c>
      <c r="C29" s="85" t="s">
        <v>25</v>
      </c>
      <c r="D29" s="75"/>
      <c r="E29" s="76"/>
      <c r="F29" s="75"/>
      <c r="G29" s="76"/>
      <c r="H29" s="70"/>
      <c r="I29" s="69"/>
      <c r="J29" s="75"/>
      <c r="K29" s="76"/>
      <c r="L29" s="75"/>
      <c r="M29" s="76"/>
      <c r="N29" s="70"/>
      <c r="O29" s="120"/>
      <c r="P29" s="121" t="s">
        <v>2744</v>
      </c>
      <c r="Q29" s="122"/>
      <c r="R29" t="s">
        <v>2522</v>
      </c>
    </row>
    <row r="30" spans="1:18">
      <c r="A30" t="s">
        <v>978</v>
      </c>
      <c r="B30" s="68" t="s">
        <v>2541</v>
      </c>
      <c r="C30" s="85"/>
      <c r="D30" s="75"/>
      <c r="E30" s="76"/>
      <c r="F30" s="75"/>
      <c r="G30" s="76"/>
      <c r="H30" s="70"/>
      <c r="I30" s="69" t="s">
        <v>25</v>
      </c>
      <c r="J30" s="75"/>
      <c r="K30" s="76"/>
      <c r="L30" s="75"/>
      <c r="M30" s="76"/>
      <c r="N30" s="70"/>
      <c r="O30" s="120"/>
      <c r="P30" s="121"/>
      <c r="Q30" s="122" t="s">
        <v>2624</v>
      </c>
      <c r="R30" t="s">
        <v>2523</v>
      </c>
    </row>
    <row r="31" spans="1:18">
      <c r="A31" t="s">
        <v>978</v>
      </c>
      <c r="B31" s="68" t="s">
        <v>2542</v>
      </c>
      <c r="C31" s="85"/>
      <c r="D31" s="75"/>
      <c r="E31" s="76"/>
      <c r="F31" s="75"/>
      <c r="G31" s="76"/>
      <c r="H31" s="70"/>
      <c r="I31" s="69" t="s">
        <v>25</v>
      </c>
      <c r="J31" s="75"/>
      <c r="K31" s="76"/>
      <c r="L31" s="75"/>
      <c r="M31" s="76"/>
      <c r="N31" s="70"/>
      <c r="O31" s="120"/>
      <c r="P31" s="121"/>
      <c r="Q31" s="122" t="s">
        <v>2635</v>
      </c>
      <c r="R31" t="s">
        <v>2513</v>
      </c>
    </row>
    <row r="32" spans="1:18">
      <c r="A32" t="s">
        <v>978</v>
      </c>
      <c r="B32" s="68" t="s">
        <v>2543</v>
      </c>
      <c r="C32" s="85"/>
      <c r="D32" s="75"/>
      <c r="E32" s="76"/>
      <c r="F32" s="75"/>
      <c r="G32" s="76"/>
      <c r="H32" s="70"/>
      <c r="I32" s="69"/>
      <c r="J32" s="75"/>
      <c r="K32" s="76"/>
      <c r="L32" s="75" t="s">
        <v>25</v>
      </c>
      <c r="M32" s="76"/>
      <c r="N32" s="70"/>
      <c r="O32" s="120"/>
      <c r="P32" s="121" t="s">
        <v>2631</v>
      </c>
      <c r="Q32" s="122" t="s">
        <v>2630</v>
      </c>
      <c r="R32" t="s">
        <v>2523</v>
      </c>
    </row>
    <row r="33" spans="1:18">
      <c r="A33" t="s">
        <v>978</v>
      </c>
      <c r="B33" s="68" t="s">
        <v>2544</v>
      </c>
      <c r="C33" s="85"/>
      <c r="D33" s="75"/>
      <c r="E33" s="76"/>
      <c r="F33" s="75"/>
      <c r="G33" s="76"/>
      <c r="H33" s="70"/>
      <c r="I33" s="69"/>
      <c r="J33" s="75"/>
      <c r="K33" s="76"/>
      <c r="L33" s="75" t="s">
        <v>25</v>
      </c>
      <c r="M33" s="76"/>
      <c r="N33" s="70"/>
      <c r="O33" s="120"/>
      <c r="P33" s="121"/>
      <c r="Q33" s="122" t="s">
        <v>2691</v>
      </c>
      <c r="R33" t="s">
        <v>2513</v>
      </c>
    </row>
    <row r="34" spans="1:18">
      <c r="A34" t="s">
        <v>978</v>
      </c>
      <c r="B34" s="68" t="s">
        <v>2545</v>
      </c>
      <c r="C34" s="85" t="s">
        <v>25</v>
      </c>
      <c r="D34" s="75"/>
      <c r="E34" s="76"/>
      <c r="F34" s="75"/>
      <c r="G34" s="76"/>
      <c r="H34" s="70"/>
      <c r="I34" s="69"/>
      <c r="J34" s="75"/>
      <c r="K34" s="76"/>
      <c r="L34" s="75"/>
      <c r="M34" s="76"/>
      <c r="N34" s="70"/>
      <c r="O34" s="120"/>
      <c r="P34" s="121"/>
      <c r="Q34" s="122" t="s">
        <v>2630</v>
      </c>
      <c r="R34" t="s">
        <v>2522</v>
      </c>
    </row>
    <row r="35" spans="1:18">
      <c r="A35" t="s">
        <v>978</v>
      </c>
      <c r="B35" s="68" t="s">
        <v>2546</v>
      </c>
      <c r="C35" s="85"/>
      <c r="D35" s="75"/>
      <c r="E35" s="76"/>
      <c r="F35" s="75"/>
      <c r="G35" s="76"/>
      <c r="H35" s="70"/>
      <c r="I35" s="182"/>
      <c r="J35" s="75"/>
      <c r="K35" s="76"/>
      <c r="L35" s="75" t="s">
        <v>25</v>
      </c>
      <c r="M35" s="76"/>
      <c r="N35" s="70"/>
      <c r="O35" s="120"/>
      <c r="P35" s="121" t="s">
        <v>2632</v>
      </c>
      <c r="Q35" s="122" t="s">
        <v>2639</v>
      </c>
      <c r="R35" t="s">
        <v>2513</v>
      </c>
    </row>
    <row r="36" spans="1:18">
      <c r="A36" t="s">
        <v>978</v>
      </c>
      <c r="B36" s="68" t="s">
        <v>2547</v>
      </c>
      <c r="C36" s="85"/>
      <c r="D36" s="75"/>
      <c r="E36" s="76"/>
      <c r="F36" s="75" t="s">
        <v>25</v>
      </c>
      <c r="G36" s="76"/>
      <c r="H36" s="70"/>
      <c r="I36" s="69"/>
      <c r="J36" s="75"/>
      <c r="K36" s="76"/>
      <c r="L36" s="75"/>
      <c r="M36" s="76"/>
      <c r="N36" s="70"/>
      <c r="O36" s="120"/>
      <c r="P36" s="121"/>
      <c r="Q36" s="122" t="s">
        <v>2626</v>
      </c>
      <c r="R36" t="s">
        <v>2513</v>
      </c>
    </row>
    <row r="37" spans="1:18">
      <c r="A37" t="s">
        <v>978</v>
      </c>
      <c r="B37" s="68" t="s">
        <v>2548</v>
      </c>
      <c r="C37" s="85"/>
      <c r="D37" s="75"/>
      <c r="E37" s="76"/>
      <c r="F37" s="75"/>
      <c r="G37" s="76"/>
      <c r="H37" s="70"/>
      <c r="I37" s="69"/>
      <c r="J37" s="75"/>
      <c r="K37" s="76" t="s">
        <v>25</v>
      </c>
      <c r="L37" s="75"/>
      <c r="M37" s="76"/>
      <c r="N37" s="70"/>
      <c r="O37" s="120"/>
      <c r="P37" s="121"/>
      <c r="Q37" s="122" t="s">
        <v>2635</v>
      </c>
      <c r="R37" t="s">
        <v>2523</v>
      </c>
    </row>
    <row r="38" spans="1:18">
      <c r="A38" t="s">
        <v>978</v>
      </c>
      <c r="B38" s="68" t="s">
        <v>2549</v>
      </c>
      <c r="C38" s="85" t="s">
        <v>17</v>
      </c>
      <c r="D38" s="75"/>
      <c r="E38" s="76"/>
      <c r="F38" s="75"/>
      <c r="G38" s="76"/>
      <c r="H38" s="70"/>
      <c r="I38" s="69"/>
      <c r="J38" s="75"/>
      <c r="K38" s="76"/>
      <c r="L38" s="75"/>
      <c r="M38" s="76"/>
      <c r="N38" s="70"/>
      <c r="O38" s="120"/>
      <c r="P38" s="121" t="s">
        <v>2741</v>
      </c>
      <c r="Q38" s="122"/>
      <c r="R38" t="s">
        <v>2550</v>
      </c>
    </row>
    <row r="39" spans="1:18">
      <c r="A39" t="s">
        <v>978</v>
      </c>
      <c r="B39" s="68" t="s">
        <v>2551</v>
      </c>
      <c r="C39" s="85"/>
      <c r="D39" s="75"/>
      <c r="E39" s="76"/>
      <c r="F39" s="75"/>
      <c r="G39" s="76"/>
      <c r="H39" s="70"/>
      <c r="I39" s="69"/>
      <c r="J39" s="75"/>
      <c r="K39" s="76"/>
      <c r="L39" s="75"/>
      <c r="M39" s="76"/>
      <c r="N39" s="70" t="s">
        <v>25</v>
      </c>
      <c r="O39" s="120" t="s">
        <v>2739</v>
      </c>
      <c r="P39" s="205" t="s">
        <v>2740</v>
      </c>
      <c r="Q39" s="122"/>
      <c r="R39" t="s">
        <v>2522</v>
      </c>
    </row>
    <row r="40" spans="1:18">
      <c r="A40" t="s">
        <v>978</v>
      </c>
      <c r="B40" s="68" t="s">
        <v>2552</v>
      </c>
      <c r="C40" s="85"/>
      <c r="D40" s="75"/>
      <c r="E40" s="76"/>
      <c r="F40" s="75"/>
      <c r="G40" s="76"/>
      <c r="H40" s="70"/>
      <c r="I40" s="69" t="s">
        <v>25</v>
      </c>
      <c r="J40" s="75"/>
      <c r="K40" s="76"/>
      <c r="L40" s="75"/>
      <c r="M40" s="76"/>
      <c r="N40" s="70"/>
      <c r="O40" s="120" t="s">
        <v>2738</v>
      </c>
      <c r="P40" s="121" t="s">
        <v>2737</v>
      </c>
      <c r="Q40" s="122"/>
      <c r="R40" t="s">
        <v>2522</v>
      </c>
    </row>
    <row r="41" spans="1:18">
      <c r="A41" t="s">
        <v>978</v>
      </c>
      <c r="B41" s="68" t="s">
        <v>2553</v>
      </c>
      <c r="C41" s="85"/>
      <c r="D41" s="75"/>
      <c r="E41" s="76"/>
      <c r="F41" s="75"/>
      <c r="G41" s="76"/>
      <c r="H41" s="70"/>
      <c r="I41" s="69"/>
      <c r="J41" s="203"/>
      <c r="K41" s="189" t="s">
        <v>25</v>
      </c>
      <c r="L41" s="75"/>
      <c r="M41" s="76"/>
      <c r="N41" s="70"/>
      <c r="O41" s="120"/>
      <c r="P41" s="121"/>
      <c r="Q41" s="122" t="s">
        <v>2698</v>
      </c>
      <c r="R41" t="s">
        <v>2520</v>
      </c>
    </row>
    <row r="42" spans="1:18">
      <c r="A42" t="s">
        <v>978</v>
      </c>
      <c r="B42" s="68" t="s">
        <v>2554</v>
      </c>
      <c r="C42" s="85"/>
      <c r="D42" s="75"/>
      <c r="E42" s="76" t="s">
        <v>25</v>
      </c>
      <c r="F42" s="75"/>
      <c r="G42" s="76"/>
      <c r="H42" s="70"/>
      <c r="I42" s="69"/>
      <c r="J42" s="75"/>
      <c r="K42" s="76"/>
      <c r="L42" s="75"/>
      <c r="M42" s="76"/>
      <c r="N42" s="70"/>
      <c r="O42" s="192" t="s">
        <v>2679</v>
      </c>
      <c r="P42" s="121" t="s">
        <v>2680</v>
      </c>
      <c r="Q42" s="122" t="s">
        <v>2678</v>
      </c>
      <c r="R42" t="s">
        <v>2513</v>
      </c>
    </row>
    <row r="43" spans="1:18">
      <c r="A43" t="s">
        <v>978</v>
      </c>
      <c r="B43" s="68" t="s">
        <v>2555</v>
      </c>
      <c r="C43" s="85"/>
      <c r="D43" s="75"/>
      <c r="E43" s="76"/>
      <c r="F43" s="75"/>
      <c r="G43" s="76"/>
      <c r="H43" s="70"/>
      <c r="I43" s="69" t="s">
        <v>25</v>
      </c>
      <c r="J43" s="75"/>
      <c r="K43" s="76"/>
      <c r="L43" s="75"/>
      <c r="M43" s="76"/>
      <c r="N43" s="70"/>
      <c r="O43" s="120"/>
      <c r="P43" s="121"/>
      <c r="Q43" s="122" t="s">
        <v>2623</v>
      </c>
      <c r="R43" t="s">
        <v>2520</v>
      </c>
    </row>
    <row r="44" spans="1:18">
      <c r="A44" t="s">
        <v>978</v>
      </c>
      <c r="B44" s="68" t="s">
        <v>2556</v>
      </c>
      <c r="C44" s="85"/>
      <c r="D44" s="75"/>
      <c r="E44" s="76"/>
      <c r="F44" s="75"/>
      <c r="G44" s="76"/>
      <c r="H44" s="70"/>
      <c r="I44" s="69"/>
      <c r="J44" s="75"/>
      <c r="K44" s="76" t="s">
        <v>25</v>
      </c>
      <c r="L44" s="75"/>
      <c r="M44" s="76"/>
      <c r="N44" s="70"/>
      <c r="O44" s="120"/>
      <c r="P44" s="121"/>
      <c r="Q44" s="122" t="s">
        <v>2623</v>
      </c>
      <c r="R44" t="s">
        <v>2522</v>
      </c>
    </row>
    <row r="45" spans="1:18">
      <c r="A45" t="s">
        <v>978</v>
      </c>
      <c r="B45" s="68" t="s">
        <v>2557</v>
      </c>
      <c r="C45" s="85"/>
      <c r="D45" s="75"/>
      <c r="E45" s="76" t="s">
        <v>25</v>
      </c>
      <c r="F45" s="75"/>
      <c r="G45" s="76"/>
      <c r="H45" s="70"/>
      <c r="I45" s="69"/>
      <c r="J45" s="75"/>
      <c r="K45" s="76"/>
      <c r="L45" s="75"/>
      <c r="M45" s="76"/>
      <c r="N45" s="70"/>
      <c r="O45" s="192" t="s">
        <v>2655</v>
      </c>
      <c r="P45" s="121" t="s">
        <v>2656</v>
      </c>
      <c r="Q45" s="122" t="s">
        <v>2652</v>
      </c>
      <c r="R45" t="s">
        <v>2522</v>
      </c>
    </row>
    <row r="46" spans="1:18">
      <c r="A46" t="s">
        <v>978</v>
      </c>
      <c r="B46" s="68" t="s">
        <v>2558</v>
      </c>
      <c r="C46" s="85"/>
      <c r="D46" s="75"/>
      <c r="E46" s="76"/>
      <c r="F46" s="75"/>
      <c r="G46" s="76"/>
      <c r="H46" s="70"/>
      <c r="I46" s="69"/>
      <c r="J46" s="75"/>
      <c r="K46" s="76" t="s">
        <v>25</v>
      </c>
      <c r="L46" s="75"/>
      <c r="M46" s="76"/>
      <c r="N46" s="70"/>
      <c r="O46" s="120"/>
      <c r="P46" s="121"/>
      <c r="Q46" s="122" t="s">
        <v>2625</v>
      </c>
      <c r="R46" t="s">
        <v>2522</v>
      </c>
    </row>
    <row r="47" spans="1:18">
      <c r="A47" t="s">
        <v>978</v>
      </c>
      <c r="B47" s="68" t="s">
        <v>2559</v>
      </c>
      <c r="C47" s="85"/>
      <c r="D47" s="75"/>
      <c r="E47" s="76"/>
      <c r="F47" s="75"/>
      <c r="G47" s="76"/>
      <c r="H47" s="70"/>
      <c r="I47" s="69" t="s">
        <v>25</v>
      </c>
      <c r="J47" s="75"/>
      <c r="K47" s="76"/>
      <c r="L47" s="75"/>
      <c r="M47" s="76"/>
      <c r="N47" s="70"/>
      <c r="O47" s="120"/>
      <c r="P47" s="121" t="s">
        <v>2735</v>
      </c>
      <c r="Q47" s="122" t="s">
        <v>2736</v>
      </c>
      <c r="R47" t="s">
        <v>2520</v>
      </c>
    </row>
    <row r="48" spans="1:18">
      <c r="A48" t="s">
        <v>978</v>
      </c>
      <c r="B48" s="68" t="s">
        <v>2560</v>
      </c>
      <c r="C48" s="85"/>
      <c r="D48" s="75"/>
      <c r="E48" s="76"/>
      <c r="F48" s="75"/>
      <c r="G48" s="76"/>
      <c r="H48" s="70"/>
      <c r="I48" s="69"/>
      <c r="J48" s="75"/>
      <c r="K48" s="76" t="s">
        <v>25</v>
      </c>
      <c r="L48" s="75"/>
      <c r="M48" s="76"/>
      <c r="N48" s="70"/>
      <c r="O48" s="120"/>
      <c r="P48" s="121"/>
      <c r="Q48" s="122" t="s">
        <v>2678</v>
      </c>
      <c r="R48" t="s">
        <v>2523</v>
      </c>
    </row>
    <row r="49" spans="1:18">
      <c r="A49" t="s">
        <v>978</v>
      </c>
      <c r="B49" s="68" t="s">
        <v>2561</v>
      </c>
      <c r="C49" s="85"/>
      <c r="D49" s="75"/>
      <c r="E49" s="76" t="s">
        <v>25</v>
      </c>
      <c r="F49" s="75"/>
      <c r="G49" s="76"/>
      <c r="H49" s="70"/>
      <c r="I49" s="69"/>
      <c r="J49" s="75"/>
      <c r="K49" s="76"/>
      <c r="L49" s="75"/>
      <c r="M49" s="76"/>
      <c r="N49" s="70"/>
      <c r="O49" s="120"/>
      <c r="P49" s="121"/>
      <c r="Q49" s="122" t="s">
        <v>2626</v>
      </c>
      <c r="R49" t="s">
        <v>2522</v>
      </c>
    </row>
    <row r="50" spans="1:18">
      <c r="A50" t="s">
        <v>978</v>
      </c>
      <c r="B50" s="68" t="s">
        <v>2562</v>
      </c>
      <c r="C50" s="85"/>
      <c r="D50" s="75"/>
      <c r="E50" s="76"/>
      <c r="F50" s="75"/>
      <c r="G50" s="76"/>
      <c r="H50" s="70"/>
      <c r="I50" s="69"/>
      <c r="J50" s="75"/>
      <c r="K50" s="76" t="s">
        <v>25</v>
      </c>
      <c r="L50" s="75"/>
      <c r="M50" s="76"/>
      <c r="N50" s="70"/>
      <c r="O50" s="120"/>
      <c r="P50" s="121" t="s">
        <v>2734</v>
      </c>
      <c r="Q50" s="122"/>
      <c r="R50" t="s">
        <v>2513</v>
      </c>
    </row>
    <row r="51" spans="1:18">
      <c r="A51" t="s">
        <v>978</v>
      </c>
      <c r="B51" s="68" t="s">
        <v>2563</v>
      </c>
      <c r="C51" s="85" t="s">
        <v>25</v>
      </c>
      <c r="D51" s="75"/>
      <c r="E51" s="76"/>
      <c r="F51" s="75"/>
      <c r="G51" s="76"/>
      <c r="H51" s="70"/>
      <c r="I51" s="69"/>
      <c r="J51" s="75"/>
      <c r="K51" s="76"/>
      <c r="L51" s="75"/>
      <c r="M51" s="76"/>
      <c r="N51" s="70"/>
      <c r="O51" s="120"/>
      <c r="P51" s="121" t="s">
        <v>2733</v>
      </c>
      <c r="Q51" s="122"/>
      <c r="R51" t="s">
        <v>2522</v>
      </c>
    </row>
    <row r="52" spans="1:18">
      <c r="A52" t="s">
        <v>978</v>
      </c>
      <c r="B52" s="68" t="s">
        <v>2564</v>
      </c>
      <c r="C52" s="85"/>
      <c r="D52" s="75"/>
      <c r="E52" s="76"/>
      <c r="F52" s="75"/>
      <c r="G52" s="76"/>
      <c r="H52" s="70"/>
      <c r="I52" s="69"/>
      <c r="J52" s="75"/>
      <c r="K52" s="76" t="s">
        <v>25</v>
      </c>
      <c r="L52" s="75"/>
      <c r="M52" s="76"/>
      <c r="N52" s="70"/>
      <c r="O52" s="120"/>
      <c r="P52" s="121"/>
      <c r="Q52" s="122" t="s">
        <v>2637</v>
      </c>
      <c r="R52" t="s">
        <v>2513</v>
      </c>
    </row>
    <row r="53" spans="1:18">
      <c r="A53" t="s">
        <v>978</v>
      </c>
      <c r="B53" s="68" t="s">
        <v>2565</v>
      </c>
      <c r="C53" s="85"/>
      <c r="D53" s="75"/>
      <c r="E53" s="76"/>
      <c r="F53" s="75"/>
      <c r="G53" s="76"/>
      <c r="H53" s="70"/>
      <c r="I53" s="69"/>
      <c r="J53" s="75"/>
      <c r="K53" s="76" t="s">
        <v>25</v>
      </c>
      <c r="L53" s="75"/>
      <c r="M53" s="76"/>
      <c r="N53" s="70"/>
      <c r="O53" s="120"/>
      <c r="P53" s="121"/>
      <c r="Q53" s="122" t="s">
        <v>2638</v>
      </c>
      <c r="R53" t="s">
        <v>2523</v>
      </c>
    </row>
    <row r="54" spans="1:18">
      <c r="A54" t="s">
        <v>978</v>
      </c>
      <c r="B54" s="68" t="s">
        <v>1404</v>
      </c>
      <c r="C54" s="85"/>
      <c r="D54" s="75"/>
      <c r="E54" s="76"/>
      <c r="F54" s="75"/>
      <c r="G54" s="76"/>
      <c r="H54" s="70"/>
      <c r="I54" s="69" t="s">
        <v>25</v>
      </c>
      <c r="J54" s="75"/>
      <c r="K54" s="76"/>
      <c r="L54" s="75"/>
      <c r="M54" s="76"/>
      <c r="N54" s="70"/>
      <c r="O54" s="120"/>
      <c r="P54" s="121"/>
      <c r="Q54" s="122" t="s">
        <v>2623</v>
      </c>
      <c r="R54" t="s">
        <v>2520</v>
      </c>
    </row>
    <row r="55" spans="1:18">
      <c r="A55" t="s">
        <v>978</v>
      </c>
      <c r="B55" s="68" t="s">
        <v>2566</v>
      </c>
      <c r="C55" s="85"/>
      <c r="D55" s="75"/>
      <c r="E55" s="76"/>
      <c r="F55" s="75"/>
      <c r="G55" s="76"/>
      <c r="H55" s="70"/>
      <c r="I55" s="69"/>
      <c r="J55" s="75"/>
      <c r="K55" s="76" t="s">
        <v>25</v>
      </c>
      <c r="L55" s="75"/>
      <c r="M55" s="76"/>
      <c r="N55" s="70"/>
      <c r="O55" s="120"/>
      <c r="P55" s="121"/>
      <c r="Q55" s="122" t="s">
        <v>2732</v>
      </c>
      <c r="R55" t="s">
        <v>2522</v>
      </c>
    </row>
    <row r="56" spans="1:18">
      <c r="B56" s="151" t="s">
        <v>30</v>
      </c>
      <c r="C56" s="85"/>
      <c r="D56" s="75"/>
      <c r="E56" s="76"/>
      <c r="F56" s="75"/>
      <c r="G56" s="76"/>
      <c r="H56" s="70"/>
      <c r="I56" s="69"/>
      <c r="J56" s="75"/>
      <c r="K56" s="76"/>
      <c r="L56" s="75"/>
      <c r="M56" s="76"/>
      <c r="N56" s="70"/>
      <c r="O56" s="120"/>
      <c r="P56" s="121"/>
      <c r="Q56" s="122"/>
    </row>
    <row r="57" spans="1:18">
      <c r="A57" t="s">
        <v>979</v>
      </c>
      <c r="B57" s="68" t="s">
        <v>2567</v>
      </c>
      <c r="C57" s="85"/>
      <c r="D57" s="75"/>
      <c r="E57" s="76"/>
      <c r="F57" s="75"/>
      <c r="G57" s="76"/>
      <c r="H57" s="70"/>
      <c r="I57" s="182"/>
      <c r="J57" s="75"/>
      <c r="K57" s="76"/>
      <c r="L57" s="75" t="s">
        <v>25</v>
      </c>
      <c r="M57" s="76"/>
      <c r="N57" s="70"/>
      <c r="O57" s="192" t="s">
        <v>2647</v>
      </c>
      <c r="P57" s="121" t="s">
        <v>2648</v>
      </c>
      <c r="Q57" s="122" t="s">
        <v>2657</v>
      </c>
      <c r="R57" t="s">
        <v>2520</v>
      </c>
    </row>
    <row r="58" spans="1:18">
      <c r="A58" t="s">
        <v>979</v>
      </c>
      <c r="B58" s="68" t="s">
        <v>2773</v>
      </c>
      <c r="C58" s="85"/>
      <c r="D58" s="75"/>
      <c r="E58" s="76"/>
      <c r="F58" s="75"/>
      <c r="G58" s="76"/>
      <c r="H58" s="70"/>
      <c r="I58" s="69" t="s">
        <v>25</v>
      </c>
      <c r="J58" s="75"/>
      <c r="K58" s="76"/>
      <c r="L58" s="75"/>
      <c r="M58" s="76"/>
      <c r="N58" s="70"/>
      <c r="O58" s="192" t="s">
        <v>2731</v>
      </c>
      <c r="P58" s="121"/>
      <c r="Q58" s="122"/>
      <c r="R58" t="s">
        <v>2513</v>
      </c>
    </row>
    <row r="59" spans="1:18">
      <c r="A59" t="s">
        <v>979</v>
      </c>
      <c r="B59" s="68" t="s">
        <v>2568</v>
      </c>
      <c r="C59" s="85"/>
      <c r="D59" s="75"/>
      <c r="E59" s="76"/>
      <c r="F59" s="75"/>
      <c r="G59" s="76"/>
      <c r="H59" s="70"/>
      <c r="I59" s="69"/>
      <c r="J59" s="75"/>
      <c r="K59" s="76" t="s">
        <v>25</v>
      </c>
      <c r="L59" s="75"/>
      <c r="M59" s="76"/>
      <c r="N59" s="70"/>
      <c r="O59" s="120"/>
      <c r="P59" s="121"/>
      <c r="Q59" s="122" t="s">
        <v>2652</v>
      </c>
      <c r="R59" t="s">
        <v>2513</v>
      </c>
    </row>
    <row r="60" spans="1:18">
      <c r="A60" t="s">
        <v>979</v>
      </c>
      <c r="B60" s="68" t="s">
        <v>2569</v>
      </c>
      <c r="C60" s="85"/>
      <c r="D60" s="75"/>
      <c r="E60" s="76"/>
      <c r="F60" s="75"/>
      <c r="G60" s="76"/>
      <c r="H60" s="70"/>
      <c r="I60" s="69"/>
      <c r="J60" s="75"/>
      <c r="K60" s="76" t="s">
        <v>25</v>
      </c>
      <c r="L60" s="75"/>
      <c r="M60" s="76"/>
      <c r="N60" s="70"/>
      <c r="O60" s="120" t="s">
        <v>2705</v>
      </c>
      <c r="P60" s="205" t="s">
        <v>2706</v>
      </c>
      <c r="Q60" s="122" t="s">
        <v>2708</v>
      </c>
      <c r="R60" t="s">
        <v>2520</v>
      </c>
    </row>
    <row r="61" spans="1:18">
      <c r="A61" t="s">
        <v>979</v>
      </c>
      <c r="B61" s="68" t="s">
        <v>2570</v>
      </c>
      <c r="C61" s="85"/>
      <c r="D61" s="75"/>
      <c r="E61" s="76"/>
      <c r="F61" s="75"/>
      <c r="G61" s="76"/>
      <c r="H61" s="70"/>
      <c r="I61" s="69"/>
      <c r="J61" s="75"/>
      <c r="K61" s="76" t="s">
        <v>133</v>
      </c>
      <c r="L61" s="75"/>
      <c r="M61" s="76"/>
      <c r="N61" s="70"/>
      <c r="O61" s="120"/>
      <c r="P61" s="121"/>
      <c r="Q61" s="122" t="s">
        <v>2635</v>
      </c>
      <c r="R61" t="s">
        <v>2513</v>
      </c>
    </row>
    <row r="62" spans="1:18">
      <c r="A62" t="s">
        <v>979</v>
      </c>
      <c r="B62" s="68" t="s">
        <v>2571</v>
      </c>
      <c r="C62" s="85"/>
      <c r="D62" s="75"/>
      <c r="E62" s="76"/>
      <c r="F62" s="75" t="s">
        <v>17</v>
      </c>
      <c r="G62" s="76"/>
      <c r="H62" s="70"/>
      <c r="I62" s="69"/>
      <c r="J62" s="75"/>
      <c r="K62" s="76"/>
      <c r="L62" s="75"/>
      <c r="M62" s="76"/>
      <c r="N62" s="70"/>
      <c r="O62" s="120"/>
      <c r="P62" s="121"/>
      <c r="Q62" s="122" t="s">
        <v>2635</v>
      </c>
      <c r="R62" t="s">
        <v>2520</v>
      </c>
    </row>
    <row r="63" spans="1:18">
      <c r="A63" t="s">
        <v>979</v>
      </c>
      <c r="B63" s="68" t="s">
        <v>2572</v>
      </c>
      <c r="C63" s="85"/>
      <c r="D63" s="75"/>
      <c r="E63" s="76"/>
      <c r="F63" s="75"/>
      <c r="G63" s="76"/>
      <c r="H63" s="70"/>
      <c r="I63" s="182"/>
      <c r="J63" s="75"/>
      <c r="K63" s="76" t="s">
        <v>25</v>
      </c>
      <c r="L63" s="203"/>
      <c r="M63" s="76"/>
      <c r="N63" s="70"/>
      <c r="O63" s="120"/>
      <c r="P63" s="205" t="s">
        <v>2711</v>
      </c>
      <c r="Q63" s="122" t="s">
        <v>2724</v>
      </c>
      <c r="R63" t="s">
        <v>2520</v>
      </c>
    </row>
    <row r="64" spans="1:18">
      <c r="A64" t="s">
        <v>979</v>
      </c>
      <c r="B64" s="68" t="s">
        <v>2573</v>
      </c>
      <c r="C64" s="85"/>
      <c r="D64" s="75"/>
      <c r="E64" s="76"/>
      <c r="F64" s="75" t="s">
        <v>25</v>
      </c>
      <c r="G64" s="76"/>
      <c r="H64" s="70"/>
      <c r="I64" s="69"/>
      <c r="J64" s="75"/>
      <c r="K64" s="76"/>
      <c r="L64" s="75"/>
      <c r="M64" s="76"/>
      <c r="N64" s="70"/>
      <c r="O64" s="120" t="s">
        <v>2650</v>
      </c>
      <c r="P64" s="121" t="s">
        <v>2649</v>
      </c>
      <c r="Q64" s="122" t="s">
        <v>2645</v>
      </c>
      <c r="R64" t="s">
        <v>2520</v>
      </c>
    </row>
    <row r="65" spans="1:18">
      <c r="A65" t="s">
        <v>979</v>
      </c>
      <c r="B65" s="68" t="s">
        <v>2574</v>
      </c>
      <c r="C65" s="85"/>
      <c r="D65" s="75"/>
      <c r="E65" s="76"/>
      <c r="F65" s="75"/>
      <c r="G65" s="76"/>
      <c r="H65" s="70"/>
      <c r="I65" s="69"/>
      <c r="J65" s="75"/>
      <c r="K65" s="76"/>
      <c r="L65" s="75" t="s">
        <v>25</v>
      </c>
      <c r="M65" s="76"/>
      <c r="N65" s="70"/>
      <c r="O65" s="192" t="s">
        <v>2662</v>
      </c>
      <c r="P65" s="121" t="s">
        <v>2663</v>
      </c>
      <c r="Q65" s="122" t="s">
        <v>2652</v>
      </c>
      <c r="R65" t="s">
        <v>2513</v>
      </c>
    </row>
    <row r="66" spans="1:18">
      <c r="A66" t="s">
        <v>979</v>
      </c>
      <c r="B66" s="68" t="s">
        <v>2575</v>
      </c>
      <c r="C66" s="85"/>
      <c r="D66" s="75"/>
      <c r="E66" s="76"/>
      <c r="F66" s="75"/>
      <c r="G66" s="76"/>
      <c r="H66" s="70"/>
      <c r="I66" s="69" t="s">
        <v>115</v>
      </c>
      <c r="J66" s="75"/>
      <c r="K66" s="76"/>
      <c r="L66" s="75"/>
      <c r="M66" s="76"/>
      <c r="N66" s="70"/>
      <c r="O66" s="120"/>
      <c r="P66" s="121" t="s">
        <v>2745</v>
      </c>
      <c r="Q66" s="122"/>
      <c r="R66" t="s">
        <v>2523</v>
      </c>
    </row>
    <row r="67" spans="1:18">
      <c r="A67" t="s">
        <v>979</v>
      </c>
      <c r="B67" s="68" t="s">
        <v>2576</v>
      </c>
      <c r="C67" s="85"/>
      <c r="D67" s="75"/>
      <c r="E67" s="76" t="s">
        <v>25</v>
      </c>
      <c r="F67" s="75"/>
      <c r="G67" s="76"/>
      <c r="H67" s="70"/>
      <c r="I67" s="69"/>
      <c r="J67" s="75"/>
      <c r="K67" s="76"/>
      <c r="L67" s="75"/>
      <c r="M67" s="76"/>
      <c r="N67" s="70"/>
      <c r="O67" s="120"/>
      <c r="P67" s="121"/>
      <c r="Q67" s="122" t="s">
        <v>2645</v>
      </c>
      <c r="R67" t="s">
        <v>2522</v>
      </c>
    </row>
    <row r="68" spans="1:18">
      <c r="A68" t="s">
        <v>979</v>
      </c>
      <c r="B68" s="68" t="s">
        <v>2578</v>
      </c>
      <c r="C68" s="85"/>
      <c r="D68" s="75"/>
      <c r="E68" s="76"/>
      <c r="F68" s="75"/>
      <c r="G68" s="76"/>
      <c r="H68" s="70"/>
      <c r="I68" s="69"/>
      <c r="J68" s="75"/>
      <c r="K68" s="76" t="s">
        <v>25</v>
      </c>
      <c r="L68" s="75"/>
      <c r="M68" s="76"/>
      <c r="N68" s="70"/>
      <c r="O68" s="192" t="s">
        <v>2693</v>
      </c>
      <c r="P68" s="121" t="s">
        <v>2695</v>
      </c>
      <c r="Q68" s="122" t="s">
        <v>2694</v>
      </c>
      <c r="R68" t="s">
        <v>2520</v>
      </c>
    </row>
    <row r="69" spans="1:18">
      <c r="A69" t="s">
        <v>979</v>
      </c>
      <c r="B69" s="68" t="s">
        <v>2579</v>
      </c>
      <c r="C69" s="85"/>
      <c r="D69" s="75"/>
      <c r="E69" s="76"/>
      <c r="F69" s="75"/>
      <c r="G69" s="76"/>
      <c r="H69" s="70"/>
      <c r="I69" s="69"/>
      <c r="J69" s="75"/>
      <c r="K69" s="189"/>
      <c r="L69" s="75" t="s">
        <v>25</v>
      </c>
      <c r="M69" s="76"/>
      <c r="N69" s="70"/>
      <c r="O69" s="120"/>
      <c r="P69" s="121"/>
      <c r="Q69" s="122" t="s">
        <v>2670</v>
      </c>
      <c r="R69" t="s">
        <v>2523</v>
      </c>
    </row>
    <row r="70" spans="1:18">
      <c r="A70" t="s">
        <v>979</v>
      </c>
      <c r="B70" s="68" t="s">
        <v>2580</v>
      </c>
      <c r="C70" s="85"/>
      <c r="D70" s="75"/>
      <c r="E70" s="76"/>
      <c r="F70" s="75"/>
      <c r="G70" s="76"/>
      <c r="H70" s="70"/>
      <c r="I70" s="69"/>
      <c r="J70" s="75"/>
      <c r="K70" s="76" t="s">
        <v>25</v>
      </c>
      <c r="L70" s="75"/>
      <c r="M70" s="76"/>
      <c r="N70" s="70"/>
      <c r="O70" s="120"/>
      <c r="P70" s="121"/>
      <c r="Q70" s="122" t="s">
        <v>2730</v>
      </c>
      <c r="R70" t="s">
        <v>2520</v>
      </c>
    </row>
    <row r="71" spans="1:18">
      <c r="A71" t="s">
        <v>979</v>
      </c>
      <c r="B71" s="68" t="s">
        <v>2581</v>
      </c>
      <c r="C71" s="85"/>
      <c r="D71" s="75"/>
      <c r="E71" s="76"/>
      <c r="F71" s="75"/>
      <c r="G71" s="76"/>
      <c r="H71" s="70"/>
      <c r="I71" s="69"/>
      <c r="J71" s="75"/>
      <c r="K71" s="76" t="s">
        <v>25</v>
      </c>
      <c r="L71" s="75"/>
      <c r="M71" s="76"/>
      <c r="N71" s="70"/>
      <c r="O71" s="120"/>
      <c r="P71" s="121"/>
      <c r="Q71" s="122" t="s">
        <v>2671</v>
      </c>
      <c r="R71" t="s">
        <v>2513</v>
      </c>
    </row>
    <row r="72" spans="1:18">
      <c r="A72" t="s">
        <v>979</v>
      </c>
      <c r="B72" s="68" t="s">
        <v>2582</v>
      </c>
      <c r="C72" s="85"/>
      <c r="D72" s="75"/>
      <c r="E72" s="76"/>
      <c r="F72" s="75"/>
      <c r="G72" s="76"/>
      <c r="H72" s="70"/>
      <c r="I72" s="182"/>
      <c r="J72" s="75"/>
      <c r="K72" s="76"/>
      <c r="L72" s="75" t="s">
        <v>25</v>
      </c>
      <c r="M72" s="76"/>
      <c r="N72" s="70"/>
      <c r="O72" s="192" t="s">
        <v>2666</v>
      </c>
      <c r="P72" s="121" t="s">
        <v>2667</v>
      </c>
      <c r="Q72" s="122" t="s">
        <v>2721</v>
      </c>
      <c r="R72" t="s">
        <v>2523</v>
      </c>
    </row>
    <row r="73" spans="1:18">
      <c r="A73" t="s">
        <v>979</v>
      </c>
      <c r="B73" s="68" t="s">
        <v>2583</v>
      </c>
      <c r="C73" s="85"/>
      <c r="D73" s="75"/>
      <c r="E73" s="76" t="s">
        <v>25</v>
      </c>
      <c r="F73" s="75"/>
      <c r="G73" s="76"/>
      <c r="H73" s="70"/>
      <c r="I73" s="69"/>
      <c r="J73" s="75"/>
      <c r="K73" s="76"/>
      <c r="L73" s="75"/>
      <c r="M73" s="76"/>
      <c r="N73" s="70"/>
      <c r="O73" s="120"/>
      <c r="P73" s="121"/>
      <c r="Q73" s="122" t="s">
        <v>2720</v>
      </c>
      <c r="R73" t="s">
        <v>2522</v>
      </c>
    </row>
    <row r="74" spans="1:18">
      <c r="A74" t="s">
        <v>979</v>
      </c>
      <c r="B74" s="68" t="s">
        <v>2584</v>
      </c>
      <c r="C74" s="85"/>
      <c r="D74" s="75"/>
      <c r="E74" s="76"/>
      <c r="F74" s="75"/>
      <c r="G74" s="76"/>
      <c r="H74" s="70"/>
      <c r="I74" s="69"/>
      <c r="J74" s="75"/>
      <c r="K74" s="76"/>
      <c r="L74" s="75" t="s">
        <v>25</v>
      </c>
      <c r="M74" s="76"/>
      <c r="N74" s="70"/>
      <c r="O74" s="120"/>
      <c r="P74" s="121"/>
      <c r="Q74" s="122" t="s">
        <v>2692</v>
      </c>
      <c r="R74" t="s">
        <v>2513</v>
      </c>
    </row>
    <row r="75" spans="1:18">
      <c r="A75" t="s">
        <v>979</v>
      </c>
      <c r="B75" s="68" t="s">
        <v>2585</v>
      </c>
      <c r="C75" s="204"/>
      <c r="D75" s="75"/>
      <c r="E75" s="189" t="s">
        <v>25</v>
      </c>
      <c r="F75" s="75"/>
      <c r="G75" s="76"/>
      <c r="H75" s="70"/>
      <c r="I75" s="182"/>
      <c r="J75" s="75"/>
      <c r="K75" s="76"/>
      <c r="L75" s="75"/>
      <c r="M75" s="76"/>
      <c r="N75" s="70"/>
      <c r="O75" s="192" t="s">
        <v>2686</v>
      </c>
      <c r="P75" s="121" t="s">
        <v>2687</v>
      </c>
      <c r="Q75" s="122" t="s">
        <v>2685</v>
      </c>
      <c r="R75" t="s">
        <v>2513</v>
      </c>
    </row>
    <row r="76" spans="1:18">
      <c r="A76" t="s">
        <v>979</v>
      </c>
      <c r="B76" s="68" t="s">
        <v>2586</v>
      </c>
      <c r="C76" s="85"/>
      <c r="D76" s="75"/>
      <c r="E76" s="76"/>
      <c r="F76" s="203" t="s">
        <v>25</v>
      </c>
      <c r="G76" s="76"/>
      <c r="H76" s="70"/>
      <c r="I76" s="69"/>
      <c r="J76" s="75"/>
      <c r="K76" s="76"/>
      <c r="L76" s="75"/>
      <c r="M76" s="76"/>
      <c r="N76" s="70"/>
      <c r="O76" s="120"/>
      <c r="P76" s="121"/>
      <c r="Q76" s="122" t="s">
        <v>2646</v>
      </c>
      <c r="R76" t="s">
        <v>2513</v>
      </c>
    </row>
    <row r="77" spans="1:18">
      <c r="A77" t="s">
        <v>979</v>
      </c>
      <c r="B77" s="68" t="s">
        <v>2587</v>
      </c>
      <c r="C77" s="85"/>
      <c r="D77" s="75"/>
      <c r="E77" s="76"/>
      <c r="F77" s="75"/>
      <c r="G77" s="76"/>
      <c r="H77" s="70"/>
      <c r="I77" s="182"/>
      <c r="J77" s="75"/>
      <c r="K77" s="76"/>
      <c r="L77" s="75" t="s">
        <v>25</v>
      </c>
      <c r="M77" s="76"/>
      <c r="N77" s="70"/>
      <c r="O77" s="120"/>
      <c r="P77" s="121"/>
      <c r="Q77" s="122" t="s">
        <v>2690</v>
      </c>
      <c r="R77" t="s">
        <v>2513</v>
      </c>
    </row>
    <row r="78" spans="1:18">
      <c r="A78" t="s">
        <v>979</v>
      </c>
      <c r="B78" s="68" t="s">
        <v>2588</v>
      </c>
      <c r="C78" s="85"/>
      <c r="D78" s="75"/>
      <c r="E78" s="76"/>
      <c r="F78" s="75"/>
      <c r="G78" s="76"/>
      <c r="H78" s="70"/>
      <c r="I78" s="69"/>
      <c r="J78" s="75"/>
      <c r="K78" s="76"/>
      <c r="L78" s="75" t="s">
        <v>25</v>
      </c>
      <c r="M78" s="76"/>
      <c r="N78" s="70"/>
      <c r="O78" s="120"/>
      <c r="P78" s="121"/>
      <c r="Q78" s="122" t="s">
        <v>2645</v>
      </c>
      <c r="R78" t="s">
        <v>2523</v>
      </c>
    </row>
    <row r="79" spans="1:18">
      <c r="A79" t="s">
        <v>979</v>
      </c>
      <c r="B79" s="68" t="s">
        <v>2589</v>
      </c>
      <c r="C79" s="85"/>
      <c r="D79" s="75"/>
      <c r="E79" s="76" t="s">
        <v>25</v>
      </c>
      <c r="F79" s="203"/>
      <c r="G79" s="76"/>
      <c r="H79" s="70"/>
      <c r="I79" s="69"/>
      <c r="J79" s="75"/>
      <c r="K79" s="76"/>
      <c r="L79" s="75"/>
      <c r="M79" s="76"/>
      <c r="N79" s="70"/>
      <c r="O79" s="120"/>
      <c r="P79" s="121"/>
      <c r="Q79" s="122" t="s">
        <v>2707</v>
      </c>
      <c r="R79" t="s">
        <v>2513</v>
      </c>
    </row>
    <row r="80" spans="1:18">
      <c r="A80" t="s">
        <v>979</v>
      </c>
      <c r="B80" s="68" t="s">
        <v>2590</v>
      </c>
      <c r="C80" s="85"/>
      <c r="D80" s="75"/>
      <c r="E80" s="76"/>
      <c r="F80" s="75"/>
      <c r="G80" s="76"/>
      <c r="H80" s="70"/>
      <c r="I80" s="69" t="s">
        <v>25</v>
      </c>
      <c r="J80" s="75"/>
      <c r="K80" s="76"/>
      <c r="L80" s="75"/>
      <c r="M80" s="76"/>
      <c r="N80" s="70"/>
      <c r="O80" s="120"/>
      <c r="P80" s="121"/>
      <c r="Q80" s="122" t="s">
        <v>2671</v>
      </c>
      <c r="R80" t="s">
        <v>2522</v>
      </c>
    </row>
    <row r="81" spans="1:18">
      <c r="A81" t="s">
        <v>979</v>
      </c>
      <c r="B81" s="68" t="s">
        <v>2592</v>
      </c>
      <c r="C81" s="85"/>
      <c r="D81" s="75"/>
      <c r="E81" s="76" t="s">
        <v>17</v>
      </c>
      <c r="F81" s="75"/>
      <c r="G81" s="76"/>
      <c r="H81" s="70"/>
      <c r="I81" s="69"/>
      <c r="J81" s="75"/>
      <c r="K81" s="76"/>
      <c r="L81" s="75"/>
      <c r="M81" s="76"/>
      <c r="N81" s="70"/>
      <c r="O81" s="192" t="s">
        <v>2643</v>
      </c>
      <c r="P81" s="121" t="s">
        <v>2644</v>
      </c>
      <c r="Q81" s="122" t="s">
        <v>2726</v>
      </c>
      <c r="R81" t="s">
        <v>2513</v>
      </c>
    </row>
    <row r="82" spans="1:18">
      <c r="A82" t="s">
        <v>979</v>
      </c>
      <c r="B82" s="68" t="s">
        <v>2593</v>
      </c>
      <c r="C82" s="85"/>
      <c r="D82" s="75"/>
      <c r="E82" s="76"/>
      <c r="F82" s="75"/>
      <c r="G82" s="76"/>
      <c r="H82" s="70"/>
      <c r="I82" s="69"/>
      <c r="J82" s="75"/>
      <c r="K82" s="76"/>
      <c r="L82" s="75" t="s">
        <v>25</v>
      </c>
      <c r="M82" s="76"/>
      <c r="N82" s="70"/>
      <c r="O82" s="192" t="s">
        <v>2660</v>
      </c>
      <c r="P82" s="121" t="s">
        <v>2661</v>
      </c>
      <c r="Q82" s="122" t="s">
        <v>2652</v>
      </c>
      <c r="R82" t="s">
        <v>2523</v>
      </c>
    </row>
    <row r="83" spans="1:18">
      <c r="A83" t="s">
        <v>979</v>
      </c>
      <c r="B83" s="68" t="s">
        <v>2594</v>
      </c>
      <c r="C83" s="85"/>
      <c r="D83" s="75"/>
      <c r="E83" s="76"/>
      <c r="F83" s="75"/>
      <c r="G83" s="76"/>
      <c r="H83" s="70"/>
      <c r="I83" s="69" t="s">
        <v>25</v>
      </c>
      <c r="J83" s="75"/>
      <c r="K83" s="76"/>
      <c r="L83" s="75"/>
      <c r="M83" s="76"/>
      <c r="N83" s="70"/>
      <c r="O83" s="192" t="s">
        <v>2672</v>
      </c>
      <c r="P83" s="121" t="s">
        <v>2673</v>
      </c>
      <c r="Q83" s="122" t="s">
        <v>2671</v>
      </c>
      <c r="R83" t="s">
        <v>2523</v>
      </c>
    </row>
    <row r="84" spans="1:18">
      <c r="A84" t="s">
        <v>979</v>
      </c>
      <c r="B84" s="68" t="s">
        <v>2595</v>
      </c>
      <c r="C84" s="85"/>
      <c r="D84" s="75"/>
      <c r="E84" s="76"/>
      <c r="F84" s="75"/>
      <c r="G84" s="76"/>
      <c r="H84" s="70"/>
      <c r="I84" s="69"/>
      <c r="J84" s="75"/>
      <c r="K84" s="76"/>
      <c r="L84" s="75" t="s">
        <v>25</v>
      </c>
      <c r="M84" s="76"/>
      <c r="N84" s="70"/>
      <c r="O84" s="120"/>
      <c r="P84" s="121"/>
      <c r="Q84" s="122" t="s">
        <v>2630</v>
      </c>
      <c r="R84" t="s">
        <v>2522</v>
      </c>
    </row>
    <row r="85" spans="1:18">
      <c r="A85" t="s">
        <v>979</v>
      </c>
      <c r="B85" s="68" t="s">
        <v>2598</v>
      </c>
      <c r="C85" s="85"/>
      <c r="D85" s="75"/>
      <c r="E85" s="76"/>
      <c r="F85" s="75"/>
      <c r="G85" s="76"/>
      <c r="H85" s="70"/>
      <c r="I85" s="69" t="s">
        <v>25</v>
      </c>
      <c r="J85" s="75"/>
      <c r="K85" s="189"/>
      <c r="L85" s="75"/>
      <c r="M85" s="76"/>
      <c r="N85" s="70"/>
      <c r="O85" s="192" t="s">
        <v>2658</v>
      </c>
      <c r="P85" s="121" t="s">
        <v>2659</v>
      </c>
      <c r="Q85" s="122" t="s">
        <v>2716</v>
      </c>
      <c r="R85" t="s">
        <v>2513</v>
      </c>
    </row>
    <row r="86" spans="1:18">
      <c r="A86" t="s">
        <v>979</v>
      </c>
      <c r="B86" s="68" t="s">
        <v>2599</v>
      </c>
      <c r="C86" s="85"/>
      <c r="D86" s="75"/>
      <c r="E86" s="76"/>
      <c r="F86" s="75"/>
      <c r="G86" s="76"/>
      <c r="H86" s="70"/>
      <c r="I86" s="69" t="s">
        <v>25</v>
      </c>
      <c r="J86" s="75"/>
      <c r="K86" s="76"/>
      <c r="L86" s="75"/>
      <c r="M86" s="76"/>
      <c r="N86" s="70"/>
      <c r="O86" s="192" t="s">
        <v>2688</v>
      </c>
      <c r="P86" s="121" t="s">
        <v>2689</v>
      </c>
      <c r="Q86" s="122" t="s">
        <v>2678</v>
      </c>
      <c r="R86" t="s">
        <v>2513</v>
      </c>
    </row>
    <row r="87" spans="1:18">
      <c r="A87" t="s">
        <v>979</v>
      </c>
      <c r="B87" s="68" t="s">
        <v>2601</v>
      </c>
      <c r="C87" s="85"/>
      <c r="D87" s="75"/>
      <c r="E87" s="76"/>
      <c r="F87" s="75"/>
      <c r="G87" s="76"/>
      <c r="H87" s="70"/>
      <c r="I87" s="182"/>
      <c r="J87" s="75"/>
      <c r="K87" s="76"/>
      <c r="L87" s="203" t="s">
        <v>25</v>
      </c>
      <c r="M87" s="76"/>
      <c r="N87" s="70"/>
      <c r="O87" s="192" t="s">
        <v>2664</v>
      </c>
      <c r="P87" s="121" t="s">
        <v>2665</v>
      </c>
      <c r="Q87" s="122" t="s">
        <v>2702</v>
      </c>
      <c r="R87" t="s">
        <v>2513</v>
      </c>
    </row>
    <row r="88" spans="1:18">
      <c r="A88" t="s">
        <v>979</v>
      </c>
      <c r="B88" s="68" t="s">
        <v>2602</v>
      </c>
      <c r="C88" s="85"/>
      <c r="D88" s="75"/>
      <c r="E88" s="76" t="s">
        <v>25</v>
      </c>
      <c r="F88" s="75"/>
      <c r="G88" s="76"/>
      <c r="H88" s="70"/>
      <c r="I88" s="69"/>
      <c r="J88" s="75"/>
      <c r="K88" s="76"/>
      <c r="L88" s="75"/>
      <c r="M88" s="76"/>
      <c r="N88" s="70"/>
      <c r="O88" s="192" t="s">
        <v>2681</v>
      </c>
      <c r="P88" s="121" t="s">
        <v>2682</v>
      </c>
      <c r="Q88" s="122" t="s">
        <v>2678</v>
      </c>
      <c r="R88" t="s">
        <v>2523</v>
      </c>
    </row>
    <row r="89" spans="1:18">
      <c r="A89" t="s">
        <v>979</v>
      </c>
      <c r="B89" s="68" t="s">
        <v>2603</v>
      </c>
      <c r="C89" s="85"/>
      <c r="D89" s="75"/>
      <c r="E89" s="76"/>
      <c r="F89" s="75"/>
      <c r="G89" s="76"/>
      <c r="H89" s="70"/>
      <c r="I89" s="69"/>
      <c r="J89" s="75"/>
      <c r="K89" s="76" t="s">
        <v>25</v>
      </c>
      <c r="L89" s="75"/>
      <c r="M89" s="76"/>
      <c r="N89" s="70"/>
      <c r="O89" s="120"/>
      <c r="P89" s="121"/>
      <c r="Q89" s="122" t="s">
        <v>2717</v>
      </c>
      <c r="R89" t="s">
        <v>2513</v>
      </c>
    </row>
    <row r="90" spans="1:18">
      <c r="A90" t="s">
        <v>979</v>
      </c>
      <c r="B90" s="68" t="s">
        <v>2604</v>
      </c>
      <c r="C90" s="85"/>
      <c r="D90" s="75"/>
      <c r="E90" s="76"/>
      <c r="F90" s="75"/>
      <c r="G90" s="76"/>
      <c r="H90" s="70"/>
      <c r="I90" s="69"/>
      <c r="J90" s="75"/>
      <c r="K90" s="76" t="s">
        <v>25</v>
      </c>
      <c r="L90" s="75"/>
      <c r="M90" s="76"/>
      <c r="N90" s="70"/>
      <c r="O90" s="192" t="s">
        <v>2684</v>
      </c>
      <c r="P90" s="121" t="s">
        <v>2683</v>
      </c>
      <c r="Q90" s="122" t="s">
        <v>2678</v>
      </c>
      <c r="R90" t="s">
        <v>2523</v>
      </c>
    </row>
    <row r="91" spans="1:18">
      <c r="A91" t="s">
        <v>979</v>
      </c>
      <c r="B91" s="68" t="s">
        <v>2605</v>
      </c>
      <c r="C91" s="85"/>
      <c r="D91" s="75"/>
      <c r="E91" s="76"/>
      <c r="F91" s="75"/>
      <c r="G91" s="76"/>
      <c r="H91" s="70"/>
      <c r="I91" s="69"/>
      <c r="J91" s="75"/>
      <c r="K91" s="189" t="s">
        <v>25</v>
      </c>
      <c r="L91" s="75"/>
      <c r="M91" s="76"/>
      <c r="N91" s="70"/>
      <c r="O91" s="120"/>
      <c r="P91" s="121"/>
      <c r="Q91" s="122" t="s">
        <v>2627</v>
      </c>
      <c r="R91" t="s">
        <v>2522</v>
      </c>
    </row>
    <row r="92" spans="1:18">
      <c r="A92" t="s">
        <v>979</v>
      </c>
      <c r="B92" s="68" t="s">
        <v>2606</v>
      </c>
      <c r="C92" s="85"/>
      <c r="D92" s="75"/>
      <c r="E92" s="76"/>
      <c r="F92" s="75"/>
      <c r="G92" s="76"/>
      <c r="H92" s="70"/>
      <c r="I92" s="69"/>
      <c r="J92" s="75"/>
      <c r="K92" s="76" t="s">
        <v>25</v>
      </c>
      <c r="L92" s="75"/>
      <c r="M92" s="76"/>
      <c r="N92" s="70"/>
      <c r="O92" s="120"/>
      <c r="P92" s="121"/>
      <c r="Q92" s="122" t="s">
        <v>2717</v>
      </c>
      <c r="R92" t="s">
        <v>2520</v>
      </c>
    </row>
    <row r="93" spans="1:18">
      <c r="A93" t="s">
        <v>979</v>
      </c>
      <c r="B93" s="68" t="s">
        <v>2607</v>
      </c>
      <c r="C93" s="85"/>
      <c r="D93" s="75"/>
      <c r="E93" s="76"/>
      <c r="F93" s="75"/>
      <c r="G93" s="76"/>
      <c r="H93" s="70"/>
      <c r="I93" s="182"/>
      <c r="J93" s="75"/>
      <c r="K93" s="76"/>
      <c r="L93" s="75" t="s">
        <v>115</v>
      </c>
      <c r="M93" s="76"/>
      <c r="N93" s="70"/>
      <c r="O93" s="192" t="s">
        <v>2676</v>
      </c>
      <c r="P93" s="205" t="s">
        <v>2677</v>
      </c>
      <c r="Q93" s="122" t="s">
        <v>2723</v>
      </c>
      <c r="R93" t="s">
        <v>2520</v>
      </c>
    </row>
    <row r="94" spans="1:18">
      <c r="A94" t="s">
        <v>979</v>
      </c>
      <c r="B94" s="68" t="s">
        <v>2608</v>
      </c>
      <c r="C94" s="85"/>
      <c r="D94" s="75"/>
      <c r="E94" s="76"/>
      <c r="F94" s="75"/>
      <c r="G94" s="76"/>
      <c r="H94" s="70"/>
      <c r="I94" s="69"/>
      <c r="J94" s="75"/>
      <c r="K94" s="76"/>
      <c r="L94" s="75" t="s">
        <v>25</v>
      </c>
      <c r="M94" s="76"/>
      <c r="N94" s="70"/>
      <c r="O94" s="120"/>
      <c r="P94" s="121"/>
      <c r="Q94" s="122" t="s">
        <v>2645</v>
      </c>
      <c r="R94" t="s">
        <v>2523</v>
      </c>
    </row>
    <row r="95" spans="1:18">
      <c r="A95" t="s">
        <v>979</v>
      </c>
      <c r="B95" s="68" t="s">
        <v>2609</v>
      </c>
      <c r="C95" s="85"/>
      <c r="D95" s="203"/>
      <c r="E95" s="76"/>
      <c r="F95" s="75"/>
      <c r="G95" s="76"/>
      <c r="H95" s="70"/>
      <c r="I95" s="69"/>
      <c r="J95" s="75"/>
      <c r="K95" s="76"/>
      <c r="L95" s="75" t="s">
        <v>25</v>
      </c>
      <c r="M95" s="76"/>
      <c r="N95" s="70"/>
      <c r="O95" s="120"/>
      <c r="P95" s="121"/>
      <c r="Q95" s="122" t="s">
        <v>2642</v>
      </c>
      <c r="R95" t="s">
        <v>2522</v>
      </c>
    </row>
    <row r="96" spans="1:18">
      <c r="A96" t="s">
        <v>979</v>
      </c>
      <c r="B96" s="68" t="s">
        <v>2610</v>
      </c>
      <c r="C96" s="85"/>
      <c r="D96" s="75"/>
      <c r="E96" s="76"/>
      <c r="F96" s="75"/>
      <c r="G96" s="76"/>
      <c r="H96" s="70"/>
      <c r="I96" s="182"/>
      <c r="J96" s="75"/>
      <c r="K96" s="76"/>
      <c r="L96" s="203" t="s">
        <v>25</v>
      </c>
      <c r="M96" s="76"/>
      <c r="N96" s="70"/>
      <c r="O96" s="120"/>
      <c r="P96" s="121" t="s">
        <v>2629</v>
      </c>
      <c r="Q96" s="122" t="s">
        <v>2636</v>
      </c>
      <c r="R96" t="s">
        <v>2523</v>
      </c>
    </row>
    <row r="97" spans="1:18">
      <c r="B97" s="151" t="s">
        <v>31</v>
      </c>
      <c r="C97" s="85"/>
      <c r="D97" s="75"/>
      <c r="E97" s="76"/>
      <c r="F97" s="75"/>
      <c r="G97" s="76"/>
      <c r="H97" s="70"/>
      <c r="I97" s="69"/>
      <c r="J97" s="75"/>
      <c r="K97" s="76"/>
      <c r="L97" s="75"/>
      <c r="M97" s="76"/>
      <c r="N97" s="70"/>
      <c r="O97" s="120"/>
      <c r="P97" s="121"/>
      <c r="Q97" s="122"/>
    </row>
    <row r="98" spans="1:18">
      <c r="A98" s="101" t="s">
        <v>980</v>
      </c>
      <c r="B98" s="68" t="s">
        <v>2611</v>
      </c>
      <c r="C98" s="103"/>
      <c r="D98" s="79"/>
      <c r="E98" s="80"/>
      <c r="F98" s="79"/>
      <c r="G98" s="80"/>
      <c r="H98" s="81"/>
      <c r="I98" s="78"/>
      <c r="J98" s="79"/>
      <c r="K98" s="80"/>
      <c r="L98" s="79" t="s">
        <v>25</v>
      </c>
      <c r="M98" s="80"/>
      <c r="N98" s="81"/>
      <c r="O98" s="192" t="s">
        <v>2714</v>
      </c>
      <c r="P98" s="123" t="s">
        <v>2715</v>
      </c>
      <c r="Q98" s="124" t="s">
        <v>2708</v>
      </c>
      <c r="R98" t="s">
        <v>2522</v>
      </c>
    </row>
    <row r="99" spans="1:18">
      <c r="A99" s="101" t="s">
        <v>980</v>
      </c>
      <c r="B99" s="68" t="s">
        <v>2612</v>
      </c>
      <c r="C99" s="103"/>
      <c r="D99" s="79"/>
      <c r="E99" s="80"/>
      <c r="F99" s="79"/>
      <c r="G99" s="80"/>
      <c r="H99" s="81"/>
      <c r="I99" s="78"/>
      <c r="J99" s="79"/>
      <c r="K99" s="80"/>
      <c r="L99" s="207" t="s">
        <v>115</v>
      </c>
      <c r="M99" s="80"/>
      <c r="N99" s="81"/>
      <c r="O99" s="192" t="s">
        <v>2675</v>
      </c>
      <c r="P99" s="206" t="s">
        <v>2674</v>
      </c>
      <c r="Q99" s="124" t="s">
        <v>2727</v>
      </c>
      <c r="R99" t="s">
        <v>2513</v>
      </c>
    </row>
    <row r="100" spans="1:18">
      <c r="A100" t="s">
        <v>980</v>
      </c>
      <c r="B100" s="68" t="s">
        <v>2600</v>
      </c>
      <c r="C100" s="85"/>
      <c r="D100" s="75"/>
      <c r="E100" s="76"/>
      <c r="F100" s="75"/>
      <c r="G100" s="76"/>
      <c r="H100" s="70"/>
      <c r="I100" s="182"/>
      <c r="J100" s="75"/>
      <c r="K100" s="189"/>
      <c r="L100" s="203" t="s">
        <v>115</v>
      </c>
      <c r="M100" s="76"/>
      <c r="N100" s="70"/>
      <c r="O100" s="192" t="s">
        <v>2668</v>
      </c>
      <c r="P100" s="121" t="s">
        <v>2669</v>
      </c>
      <c r="Q100" s="122" t="s">
        <v>2718</v>
      </c>
      <c r="R100" t="s">
        <v>2513</v>
      </c>
    </row>
    <row r="101" spans="1:18">
      <c r="A101" s="101" t="s">
        <v>980</v>
      </c>
      <c r="B101" s="68" t="s">
        <v>2613</v>
      </c>
      <c r="C101" s="103"/>
      <c r="D101" s="79"/>
      <c r="E101" s="80"/>
      <c r="F101" s="79"/>
      <c r="G101" s="80"/>
      <c r="H101" s="81"/>
      <c r="I101" s="78" t="s">
        <v>25</v>
      </c>
      <c r="J101" s="79"/>
      <c r="K101" s="80"/>
      <c r="L101" s="79"/>
      <c r="M101" s="80"/>
      <c r="N101" s="81"/>
      <c r="O101" s="120"/>
      <c r="P101" s="123"/>
      <c r="Q101" s="124" t="s">
        <v>2717</v>
      </c>
      <c r="R101" t="s">
        <v>2522</v>
      </c>
    </row>
    <row r="102" spans="1:18">
      <c r="A102" s="101" t="s">
        <v>980</v>
      </c>
      <c r="B102" s="68" t="s">
        <v>2614</v>
      </c>
      <c r="C102" s="103"/>
      <c r="D102" s="79"/>
      <c r="E102" s="80"/>
      <c r="F102" s="79"/>
      <c r="G102" s="80"/>
      <c r="H102" s="81"/>
      <c r="I102" s="208"/>
      <c r="J102" s="79"/>
      <c r="K102" s="80"/>
      <c r="L102" s="79" t="s">
        <v>25</v>
      </c>
      <c r="M102" s="80"/>
      <c r="N102" s="81"/>
      <c r="O102" s="120"/>
      <c r="P102" s="123"/>
      <c r="Q102" s="124" t="s">
        <v>2722</v>
      </c>
      <c r="R102" t="s">
        <v>2523</v>
      </c>
    </row>
    <row r="103" spans="1:18">
      <c r="A103" s="101" t="s">
        <v>980</v>
      </c>
      <c r="B103" s="68" t="s">
        <v>2615</v>
      </c>
      <c r="C103" s="103"/>
      <c r="D103" s="79"/>
      <c r="E103" s="80"/>
      <c r="F103" s="79"/>
      <c r="G103" s="80"/>
      <c r="H103" s="81"/>
      <c r="I103" s="208"/>
      <c r="J103" s="79"/>
      <c r="K103" s="80"/>
      <c r="L103" s="79" t="s">
        <v>25</v>
      </c>
      <c r="M103" s="80"/>
      <c r="N103" s="81"/>
      <c r="O103" s="120"/>
      <c r="P103" s="123"/>
      <c r="Q103" s="124" t="s">
        <v>2710</v>
      </c>
      <c r="R103" t="s">
        <v>2523</v>
      </c>
    </row>
    <row r="104" spans="1:18">
      <c r="A104" s="101" t="s">
        <v>980</v>
      </c>
      <c r="B104" s="68" t="s">
        <v>2616</v>
      </c>
      <c r="C104" s="103"/>
      <c r="D104" s="79"/>
      <c r="E104" s="80"/>
      <c r="F104" s="79"/>
      <c r="G104" s="80"/>
      <c r="H104" s="81"/>
      <c r="I104" s="78" t="s">
        <v>25</v>
      </c>
      <c r="J104" s="79"/>
      <c r="K104" s="80"/>
      <c r="L104" s="79"/>
      <c r="M104" s="80"/>
      <c r="N104" s="81"/>
      <c r="O104" s="120"/>
      <c r="P104" s="206" t="s">
        <v>2701</v>
      </c>
      <c r="Q104" s="124" t="s">
        <v>2694</v>
      </c>
      <c r="R104" t="s">
        <v>2523</v>
      </c>
    </row>
    <row r="105" spans="1:18">
      <c r="A105" s="101" t="s">
        <v>980</v>
      </c>
      <c r="B105" s="68" t="s">
        <v>2617</v>
      </c>
      <c r="C105" s="103"/>
      <c r="D105" s="79"/>
      <c r="E105" s="80"/>
      <c r="F105" s="79"/>
      <c r="G105" s="80"/>
      <c r="H105" s="81"/>
      <c r="I105" s="78"/>
      <c r="J105" s="79"/>
      <c r="K105" s="80"/>
      <c r="L105" s="79" t="s">
        <v>115</v>
      </c>
      <c r="M105" s="80"/>
      <c r="N105" s="81"/>
      <c r="O105" s="192" t="s">
        <v>2719</v>
      </c>
      <c r="P105" s="123"/>
      <c r="Q105" s="124" t="s">
        <v>2630</v>
      </c>
      <c r="R105" t="s">
        <v>2513</v>
      </c>
    </row>
    <row r="106" spans="1:18">
      <c r="A106" s="101" t="s">
        <v>980</v>
      </c>
      <c r="B106" s="68" t="s">
        <v>2618</v>
      </c>
      <c r="C106" s="103"/>
      <c r="D106" s="79"/>
      <c r="E106" s="80"/>
      <c r="F106" s="79"/>
      <c r="G106" s="80"/>
      <c r="H106" s="81"/>
      <c r="I106" s="78"/>
      <c r="J106" s="79"/>
      <c r="K106" s="80" t="s">
        <v>115</v>
      </c>
      <c r="L106" s="79"/>
      <c r="M106" s="80"/>
      <c r="N106" s="81"/>
      <c r="O106" s="192" t="s">
        <v>2699</v>
      </c>
      <c r="P106" s="123" t="s">
        <v>2700</v>
      </c>
      <c r="Q106" s="124" t="s">
        <v>2709</v>
      </c>
      <c r="R106" t="s">
        <v>2523</v>
      </c>
    </row>
    <row r="107" spans="1:18">
      <c r="A107" s="101" t="s">
        <v>980</v>
      </c>
      <c r="B107" s="68" t="s">
        <v>2619</v>
      </c>
      <c r="C107" s="103"/>
      <c r="D107" s="79"/>
      <c r="E107" s="80"/>
      <c r="F107" s="79"/>
      <c r="G107" s="80"/>
      <c r="H107" s="81"/>
      <c r="I107" s="78"/>
      <c r="J107" s="79"/>
      <c r="K107" s="80"/>
      <c r="L107" s="79" t="s">
        <v>115</v>
      </c>
      <c r="M107" s="80"/>
      <c r="N107" s="81"/>
      <c r="O107" s="120"/>
      <c r="P107" s="206" t="s">
        <v>2703</v>
      </c>
      <c r="Q107" s="124" t="s">
        <v>2709</v>
      </c>
      <c r="R107" t="s">
        <v>2523</v>
      </c>
    </row>
    <row r="108" spans="1:18">
      <c r="A108" s="101" t="s">
        <v>980</v>
      </c>
      <c r="B108" s="68" t="s">
        <v>2620</v>
      </c>
      <c r="C108" s="103"/>
      <c r="D108" s="79"/>
      <c r="E108" s="80"/>
      <c r="F108" s="79"/>
      <c r="G108" s="80"/>
      <c r="H108" s="81"/>
      <c r="I108" s="78"/>
      <c r="J108" s="79"/>
      <c r="K108" s="80"/>
      <c r="L108" s="79" t="s">
        <v>25</v>
      </c>
      <c r="M108" s="80"/>
      <c r="N108" s="81"/>
      <c r="O108" s="120"/>
      <c r="P108" s="123" t="s">
        <v>2704</v>
      </c>
      <c r="Q108" s="124" t="s">
        <v>2694</v>
      </c>
      <c r="R108" t="s">
        <v>2522</v>
      </c>
    </row>
    <row r="109" spans="1:18">
      <c r="A109" s="101" t="s">
        <v>980</v>
      </c>
      <c r="B109" s="68" t="s">
        <v>2621</v>
      </c>
      <c r="C109" s="103"/>
      <c r="D109" s="79"/>
      <c r="E109" s="80"/>
      <c r="F109" s="79"/>
      <c r="G109" s="80"/>
      <c r="H109" s="81"/>
      <c r="I109" s="78" t="s">
        <v>25</v>
      </c>
      <c r="J109" s="79"/>
      <c r="K109" s="80"/>
      <c r="L109" s="79"/>
      <c r="M109" s="80"/>
      <c r="N109" s="81"/>
      <c r="O109" s="192" t="s">
        <v>2728</v>
      </c>
      <c r="P109" s="206" t="s">
        <v>2729</v>
      </c>
      <c r="Q109" s="124"/>
      <c r="R109" t="s">
        <v>2520</v>
      </c>
    </row>
    <row r="110" spans="1:18" ht="23.25" customHeight="1">
      <c r="B110" s="151" t="s">
        <v>2622</v>
      </c>
      <c r="C110" s="103"/>
      <c r="D110" s="79"/>
      <c r="E110" s="80"/>
      <c r="F110" s="79"/>
      <c r="G110" s="80"/>
      <c r="H110" s="81"/>
      <c r="I110" s="78"/>
      <c r="J110" s="79"/>
      <c r="K110" s="80"/>
      <c r="L110" s="79"/>
      <c r="M110" s="80"/>
      <c r="N110" s="81"/>
      <c r="O110" s="125"/>
      <c r="P110" s="123"/>
      <c r="Q110" s="124"/>
    </row>
    <row r="111" spans="1:18">
      <c r="A111" t="s">
        <v>981</v>
      </c>
      <c r="B111" s="68" t="s">
        <v>2577</v>
      </c>
      <c r="C111" s="85"/>
      <c r="D111" s="75"/>
      <c r="E111" s="76"/>
      <c r="F111" s="75"/>
      <c r="G111" s="76"/>
      <c r="H111" s="70"/>
      <c r="I111" s="69"/>
      <c r="J111" s="75"/>
      <c r="K111" s="76"/>
      <c r="L111" s="75" t="s">
        <v>25</v>
      </c>
      <c r="M111" s="76"/>
      <c r="N111" s="70"/>
      <c r="O111" s="192" t="s">
        <v>2713</v>
      </c>
      <c r="P111" s="121" t="s">
        <v>2712</v>
      </c>
      <c r="Q111" s="122" t="s">
        <v>2708</v>
      </c>
      <c r="R111" t="s">
        <v>2520</v>
      </c>
    </row>
    <row r="112" spans="1:18">
      <c r="A112" t="s">
        <v>981</v>
      </c>
      <c r="B112" s="68" t="s">
        <v>2596</v>
      </c>
      <c r="C112" s="85"/>
      <c r="D112" s="75"/>
      <c r="E112" s="76"/>
      <c r="F112" s="75"/>
      <c r="G112" s="76"/>
      <c r="H112" s="70"/>
      <c r="I112" s="69"/>
      <c r="J112" s="75"/>
      <c r="K112" s="76"/>
      <c r="L112" s="75" t="s">
        <v>25</v>
      </c>
      <c r="M112" s="76"/>
      <c r="N112" s="70"/>
      <c r="O112" s="120"/>
      <c r="P112" s="121"/>
      <c r="Q112" s="122" t="s">
        <v>2678</v>
      </c>
      <c r="R112" t="s">
        <v>2522</v>
      </c>
    </row>
    <row r="113" spans="1:18">
      <c r="A113" t="s">
        <v>981</v>
      </c>
      <c r="B113" s="68" t="s">
        <v>1078</v>
      </c>
      <c r="C113" s="85"/>
      <c r="D113" s="75"/>
      <c r="E113" s="76"/>
      <c r="F113" s="75"/>
      <c r="G113" s="76"/>
      <c r="H113" s="70"/>
      <c r="I113" s="69"/>
      <c r="J113" s="75"/>
      <c r="K113" s="76" t="s">
        <v>25</v>
      </c>
      <c r="L113" s="75"/>
      <c r="M113" s="76"/>
      <c r="N113" s="70"/>
      <c r="O113" s="120"/>
      <c r="P113" s="121"/>
      <c r="Q113" s="122" t="s">
        <v>2645</v>
      </c>
      <c r="R113" t="s">
        <v>2523</v>
      </c>
    </row>
    <row r="114" spans="1:18">
      <c r="A114" t="s">
        <v>981</v>
      </c>
      <c r="B114" s="68" t="s">
        <v>2591</v>
      </c>
      <c r="C114" s="85"/>
      <c r="D114" s="75"/>
      <c r="E114" s="76"/>
      <c r="F114" s="75"/>
      <c r="G114" s="76"/>
      <c r="H114" s="70"/>
      <c r="I114" s="69"/>
      <c r="J114" s="75"/>
      <c r="K114" s="76"/>
      <c r="L114" s="75" t="s">
        <v>25</v>
      </c>
      <c r="M114" s="76"/>
      <c r="N114" s="70"/>
      <c r="O114" s="120"/>
      <c r="P114" s="121"/>
      <c r="Q114" s="122" t="s">
        <v>2725</v>
      </c>
      <c r="R114" t="s">
        <v>2523</v>
      </c>
    </row>
    <row r="115" spans="1:18">
      <c r="A115" t="s">
        <v>981</v>
      </c>
      <c r="B115" s="68" t="s">
        <v>2597</v>
      </c>
      <c r="C115" s="85"/>
      <c r="D115" s="75"/>
      <c r="E115" s="76"/>
      <c r="F115" s="75"/>
      <c r="G115" s="76"/>
      <c r="H115" s="70"/>
      <c r="I115" s="69"/>
      <c r="J115" s="75"/>
      <c r="K115" s="76"/>
      <c r="L115" s="75" t="s">
        <v>25</v>
      </c>
      <c r="M115" s="76"/>
      <c r="N115" s="70"/>
      <c r="O115" s="120"/>
      <c r="P115" s="121"/>
      <c r="Q115" s="122" t="s">
        <v>2651</v>
      </c>
      <c r="R115" t="s">
        <v>2523</v>
      </c>
    </row>
    <row r="116" spans="1:18">
      <c r="B116" s="89" t="s">
        <v>274</v>
      </c>
      <c r="C116" s="90">
        <f>SUBTOTAL(3,$C$6:$C$115)</f>
        <v>4</v>
      </c>
      <c r="D116" s="90">
        <f t="shared" ref="D116:N116" si="0">SUBTOTAL(3,D6:D115)</f>
        <v>0</v>
      </c>
      <c r="E116" s="90">
        <f t="shared" si="0"/>
        <v>9</v>
      </c>
      <c r="F116" s="90">
        <f t="shared" si="0"/>
        <v>5</v>
      </c>
      <c r="G116" s="90">
        <f t="shared" si="0"/>
        <v>0</v>
      </c>
      <c r="H116" s="90">
        <f t="shared" si="0"/>
        <v>0</v>
      </c>
      <c r="I116" s="90">
        <f t="shared" si="0"/>
        <v>24</v>
      </c>
      <c r="J116" s="90">
        <f t="shared" si="0"/>
        <v>0</v>
      </c>
      <c r="K116" s="90">
        <f t="shared" si="0"/>
        <v>24</v>
      </c>
      <c r="L116" s="90">
        <f t="shared" si="0"/>
        <v>38</v>
      </c>
      <c r="M116" s="90">
        <f t="shared" si="0"/>
        <v>0</v>
      </c>
      <c r="N116" s="90">
        <f t="shared" si="0"/>
        <v>1</v>
      </c>
      <c r="O116" s="126"/>
      <c r="P116" s="126"/>
      <c r="Q116" s="126"/>
    </row>
    <row r="117" spans="1:18">
      <c r="B117" s="102" t="s">
        <v>284</v>
      </c>
      <c r="C117" s="1"/>
      <c r="D117" s="1"/>
      <c r="E117" s="1"/>
      <c r="F117" s="1"/>
      <c r="G117" s="1"/>
      <c r="H117" s="91">
        <f>SUM(C116:H116)</f>
        <v>18</v>
      </c>
      <c r="I117" s="1"/>
      <c r="J117" s="1"/>
      <c r="K117" s="1"/>
      <c r="L117" s="1"/>
      <c r="M117" s="1"/>
      <c r="N117" s="91">
        <f>SUM(I116:N116)</f>
        <v>87</v>
      </c>
    </row>
    <row r="118" spans="1:18">
      <c r="B118" s="9" t="s">
        <v>283</v>
      </c>
      <c r="C118" s="5"/>
      <c r="N118" s="88">
        <f>N117+H117</f>
        <v>105</v>
      </c>
    </row>
    <row r="119" spans="1:18">
      <c r="B119" s="9"/>
      <c r="C119" s="5"/>
      <c r="N119" s="88"/>
    </row>
    <row r="120" spans="1:18">
      <c r="B120" s="6" t="s">
        <v>285</v>
      </c>
      <c r="O120" s="146" t="s">
        <v>552</v>
      </c>
      <c r="P120" s="146" t="s">
        <v>553</v>
      </c>
      <c r="Q120" s="146" t="s">
        <v>554</v>
      </c>
    </row>
    <row r="121" spans="1:18">
      <c r="B121" s="92" t="s">
        <v>276</v>
      </c>
      <c r="C121" s="93">
        <f>COUNTIF($C$6:$C$115,"O")</f>
        <v>0</v>
      </c>
      <c r="D121" s="93">
        <f t="shared" ref="D121:N121" si="1">COUNTIF(D6:D115,"O")</f>
        <v>0</v>
      </c>
      <c r="E121" s="93">
        <f t="shared" si="1"/>
        <v>0</v>
      </c>
      <c r="F121" s="93">
        <f t="shared" si="1"/>
        <v>0</v>
      </c>
      <c r="G121" s="93">
        <f t="shared" si="1"/>
        <v>0</v>
      </c>
      <c r="H121" s="93">
        <f t="shared" si="1"/>
        <v>0</v>
      </c>
      <c r="I121" s="93">
        <f t="shared" si="1"/>
        <v>1</v>
      </c>
      <c r="J121" s="93">
        <f t="shared" si="1"/>
        <v>0</v>
      </c>
      <c r="K121" s="93">
        <f t="shared" si="1"/>
        <v>1</v>
      </c>
      <c r="L121" s="93">
        <f t="shared" si="1"/>
        <v>5</v>
      </c>
      <c r="M121" s="93">
        <f t="shared" si="1"/>
        <v>0</v>
      </c>
      <c r="N121" s="93">
        <f t="shared" si="1"/>
        <v>0</v>
      </c>
      <c r="O121">
        <f t="shared" ref="O121:O126" si="2">SUM(C121:H121)</f>
        <v>0</v>
      </c>
      <c r="P121">
        <f t="shared" ref="P121:P126" si="3">SUM(I121:N121)</f>
        <v>7</v>
      </c>
      <c r="Q121">
        <f t="shared" ref="Q121:Q126" si="4">SUM(C121:N121)</f>
        <v>7</v>
      </c>
    </row>
    <row r="122" spans="1:18">
      <c r="B122" s="94" t="s">
        <v>448</v>
      </c>
      <c r="C122" s="95">
        <f t="shared" ref="C122:N122" si="5">COUNTIF(C$6:C$115,"B")</f>
        <v>0</v>
      </c>
      <c r="D122" s="95">
        <f t="shared" si="5"/>
        <v>0</v>
      </c>
      <c r="E122" s="95">
        <f t="shared" si="5"/>
        <v>0</v>
      </c>
      <c r="F122" s="95">
        <f t="shared" si="5"/>
        <v>0</v>
      </c>
      <c r="G122" s="95">
        <f t="shared" si="5"/>
        <v>0</v>
      </c>
      <c r="H122" s="95">
        <f t="shared" si="5"/>
        <v>0</v>
      </c>
      <c r="I122" s="95">
        <f t="shared" si="5"/>
        <v>0</v>
      </c>
      <c r="J122" s="95">
        <f t="shared" si="5"/>
        <v>0</v>
      </c>
      <c r="K122" s="95">
        <f t="shared" si="5"/>
        <v>0</v>
      </c>
      <c r="L122" s="95">
        <f t="shared" si="5"/>
        <v>0</v>
      </c>
      <c r="M122" s="95">
        <f t="shared" si="5"/>
        <v>0</v>
      </c>
      <c r="N122" s="95">
        <f t="shared" si="5"/>
        <v>0</v>
      </c>
      <c r="O122">
        <f t="shared" si="2"/>
        <v>0</v>
      </c>
      <c r="P122">
        <f t="shared" si="3"/>
        <v>0</v>
      </c>
      <c r="Q122">
        <f t="shared" si="4"/>
        <v>0</v>
      </c>
    </row>
    <row r="123" spans="1:18">
      <c r="B123" s="94" t="s">
        <v>277</v>
      </c>
      <c r="C123" s="95">
        <f t="shared" ref="C123:N123" si="6">COUNTIF(C6:C115,"P")</f>
        <v>3</v>
      </c>
      <c r="D123" s="95">
        <f t="shared" si="6"/>
        <v>0</v>
      </c>
      <c r="E123" s="95">
        <f t="shared" si="6"/>
        <v>8</v>
      </c>
      <c r="F123" s="95">
        <f t="shared" si="6"/>
        <v>4</v>
      </c>
      <c r="G123" s="95">
        <f t="shared" si="6"/>
        <v>0</v>
      </c>
      <c r="H123" s="95">
        <f t="shared" si="6"/>
        <v>0</v>
      </c>
      <c r="I123" s="95">
        <f t="shared" si="6"/>
        <v>23</v>
      </c>
      <c r="J123" s="95">
        <f t="shared" si="6"/>
        <v>0</v>
      </c>
      <c r="K123" s="95">
        <f t="shared" si="6"/>
        <v>22</v>
      </c>
      <c r="L123" s="95">
        <f t="shared" si="6"/>
        <v>31</v>
      </c>
      <c r="M123" s="95">
        <f t="shared" si="6"/>
        <v>0</v>
      </c>
      <c r="N123" s="95">
        <f t="shared" si="6"/>
        <v>1</v>
      </c>
      <c r="O123">
        <f t="shared" si="2"/>
        <v>15</v>
      </c>
      <c r="P123">
        <f t="shared" si="3"/>
        <v>77</v>
      </c>
      <c r="Q123">
        <f t="shared" si="4"/>
        <v>92</v>
      </c>
    </row>
    <row r="124" spans="1:18">
      <c r="B124" s="94" t="s">
        <v>278</v>
      </c>
      <c r="C124" s="95">
        <f t="shared" ref="C124:N124" si="7">COUNTIF(C6:C115,"$")</f>
        <v>1</v>
      </c>
      <c r="D124" s="95">
        <f t="shared" si="7"/>
        <v>0</v>
      </c>
      <c r="E124" s="95">
        <f t="shared" si="7"/>
        <v>1</v>
      </c>
      <c r="F124" s="95">
        <f t="shared" si="7"/>
        <v>1</v>
      </c>
      <c r="G124" s="95">
        <f t="shared" si="7"/>
        <v>0</v>
      </c>
      <c r="H124" s="95">
        <f t="shared" si="7"/>
        <v>0</v>
      </c>
      <c r="I124" s="95">
        <f t="shared" si="7"/>
        <v>0</v>
      </c>
      <c r="J124" s="95">
        <f t="shared" si="7"/>
        <v>0</v>
      </c>
      <c r="K124" s="95">
        <f t="shared" si="7"/>
        <v>0</v>
      </c>
      <c r="L124" s="95">
        <f t="shared" si="7"/>
        <v>0</v>
      </c>
      <c r="M124" s="95">
        <f t="shared" si="7"/>
        <v>0</v>
      </c>
      <c r="N124" s="95">
        <f t="shared" si="7"/>
        <v>0</v>
      </c>
      <c r="O124">
        <f t="shared" si="2"/>
        <v>3</v>
      </c>
      <c r="P124">
        <f t="shared" si="3"/>
        <v>0</v>
      </c>
      <c r="Q124">
        <f t="shared" si="4"/>
        <v>3</v>
      </c>
    </row>
    <row r="125" spans="1:18">
      <c r="B125" s="94" t="s">
        <v>279</v>
      </c>
      <c r="C125" s="95">
        <f t="shared" ref="C125:N125" si="8">COUNTIF(C6:C115,"I")</f>
        <v>0</v>
      </c>
      <c r="D125" s="95">
        <f t="shared" si="8"/>
        <v>0</v>
      </c>
      <c r="E125" s="95">
        <f t="shared" si="8"/>
        <v>0</v>
      </c>
      <c r="F125" s="95">
        <f t="shared" si="8"/>
        <v>0</v>
      </c>
      <c r="G125" s="95">
        <f t="shared" si="8"/>
        <v>0</v>
      </c>
      <c r="H125" s="95">
        <f t="shared" si="8"/>
        <v>0</v>
      </c>
      <c r="I125" s="95">
        <f t="shared" si="8"/>
        <v>0</v>
      </c>
      <c r="J125" s="95">
        <f t="shared" si="8"/>
        <v>0</v>
      </c>
      <c r="K125" s="95">
        <f t="shared" si="8"/>
        <v>1</v>
      </c>
      <c r="L125" s="95">
        <f t="shared" si="8"/>
        <v>2</v>
      </c>
      <c r="M125" s="95">
        <f t="shared" si="8"/>
        <v>0</v>
      </c>
      <c r="N125" s="95">
        <f t="shared" si="8"/>
        <v>0</v>
      </c>
      <c r="O125">
        <f t="shared" si="2"/>
        <v>0</v>
      </c>
      <c r="P125">
        <f t="shared" si="3"/>
        <v>3</v>
      </c>
      <c r="Q125">
        <f t="shared" si="4"/>
        <v>3</v>
      </c>
    </row>
    <row r="126" spans="1:18" ht="15" thickBot="1">
      <c r="B126" s="94" t="s">
        <v>280</v>
      </c>
      <c r="C126" s="95">
        <f t="shared" ref="C126:N126" si="9">COUNTIF(C6:C115,"M")</f>
        <v>0</v>
      </c>
      <c r="D126" s="95">
        <f t="shared" si="9"/>
        <v>0</v>
      </c>
      <c r="E126" s="95">
        <f t="shared" si="9"/>
        <v>0</v>
      </c>
      <c r="F126" s="95">
        <f t="shared" si="9"/>
        <v>0</v>
      </c>
      <c r="G126" s="95">
        <f t="shared" si="9"/>
        <v>0</v>
      </c>
      <c r="H126" s="95">
        <f t="shared" si="9"/>
        <v>0</v>
      </c>
      <c r="I126" s="95">
        <f t="shared" si="9"/>
        <v>0</v>
      </c>
      <c r="J126" s="95">
        <f t="shared" si="9"/>
        <v>0</v>
      </c>
      <c r="K126" s="95">
        <f t="shared" si="9"/>
        <v>0</v>
      </c>
      <c r="L126" s="95">
        <f t="shared" si="9"/>
        <v>0</v>
      </c>
      <c r="M126" s="95">
        <f t="shared" si="9"/>
        <v>0</v>
      </c>
      <c r="N126" s="95">
        <f t="shared" si="9"/>
        <v>0</v>
      </c>
      <c r="O126">
        <f t="shared" si="2"/>
        <v>0</v>
      </c>
      <c r="P126">
        <f t="shared" si="3"/>
        <v>0</v>
      </c>
      <c r="Q126">
        <f t="shared" si="4"/>
        <v>0</v>
      </c>
    </row>
    <row r="127" spans="1:18" ht="15" thickTop="1">
      <c r="B127" s="96" t="s">
        <v>282</v>
      </c>
      <c r="C127" s="97">
        <f>SUM(C121:C126)</f>
        <v>4</v>
      </c>
      <c r="D127" s="97">
        <f t="shared" ref="D127:P127" si="10">SUM(D121:D126)</f>
        <v>0</v>
      </c>
      <c r="E127" s="97">
        <f t="shared" si="10"/>
        <v>9</v>
      </c>
      <c r="F127" s="97">
        <f t="shared" si="10"/>
        <v>5</v>
      </c>
      <c r="G127" s="97">
        <f t="shared" si="10"/>
        <v>0</v>
      </c>
      <c r="H127" s="97">
        <f t="shared" si="10"/>
        <v>0</v>
      </c>
      <c r="I127" s="97">
        <f t="shared" si="10"/>
        <v>24</v>
      </c>
      <c r="J127" s="97">
        <f t="shared" si="10"/>
        <v>0</v>
      </c>
      <c r="K127" s="97">
        <f t="shared" si="10"/>
        <v>24</v>
      </c>
      <c r="L127" s="97">
        <f t="shared" si="10"/>
        <v>38</v>
      </c>
      <c r="M127" s="97">
        <f t="shared" si="10"/>
        <v>0</v>
      </c>
      <c r="N127" s="97">
        <f t="shared" si="10"/>
        <v>1</v>
      </c>
      <c r="O127" s="97">
        <f t="shared" si="10"/>
        <v>18</v>
      </c>
      <c r="P127" s="97">
        <f t="shared" si="10"/>
        <v>87</v>
      </c>
      <c r="Q127" s="97">
        <f>SUM(Q121:Q126)</f>
        <v>105</v>
      </c>
    </row>
    <row r="128" spans="1:18">
      <c r="C128" s="86"/>
      <c r="N128">
        <f>SUM(C127:N127)</f>
        <v>105</v>
      </c>
    </row>
    <row r="130" spans="2:14">
      <c r="B130" s="98" t="s">
        <v>281</v>
      </c>
      <c r="C130" s="99">
        <f>IF(C127=C116,1,"ERROR")</f>
        <v>1</v>
      </c>
      <c r="D130" s="99">
        <f>IF(D127=D116,1,"ERROR")</f>
        <v>1</v>
      </c>
      <c r="E130" s="99">
        <f t="shared" ref="E130:N130" si="11">IF(E127=E116,1,"ERROR")</f>
        <v>1</v>
      </c>
      <c r="F130" s="99">
        <f t="shared" si="11"/>
        <v>1</v>
      </c>
      <c r="G130" s="99">
        <f t="shared" si="11"/>
        <v>1</v>
      </c>
      <c r="H130" s="99">
        <f t="shared" si="11"/>
        <v>1</v>
      </c>
      <c r="I130" s="99">
        <f t="shared" si="11"/>
        <v>1</v>
      </c>
      <c r="J130" s="99">
        <f t="shared" si="11"/>
        <v>1</v>
      </c>
      <c r="K130" s="99">
        <f t="shared" si="11"/>
        <v>1</v>
      </c>
      <c r="L130" s="99">
        <f t="shared" si="11"/>
        <v>1</v>
      </c>
      <c r="M130" s="99">
        <f t="shared" si="11"/>
        <v>1</v>
      </c>
      <c r="N130" s="99">
        <f t="shared" si="11"/>
        <v>1</v>
      </c>
    </row>
    <row r="133" spans="2:14">
      <c r="B133" s="92" t="s">
        <v>28</v>
      </c>
      <c r="C133" s="93">
        <f>COUNTIF($A$6:$A$115,"b")</f>
        <v>19</v>
      </c>
      <c r="D133" s="153">
        <f>C133/$C$138</f>
        <v>0.18095238095238095</v>
      </c>
    </row>
    <row r="134" spans="2:14">
      <c r="B134" s="94" t="s">
        <v>29</v>
      </c>
      <c r="C134" s="95">
        <f>COUNTIF($A$6:$A$115,"e")</f>
        <v>29</v>
      </c>
      <c r="D134" s="153">
        <f>C134/$C$138</f>
        <v>0.27619047619047621</v>
      </c>
    </row>
    <row r="135" spans="2:14">
      <c r="B135" s="94" t="s">
        <v>30</v>
      </c>
      <c r="C135" s="95">
        <f>COUNTIF($A$6:$A$115,"s")</f>
        <v>40</v>
      </c>
      <c r="D135" s="153">
        <f>C135/$C$138</f>
        <v>0.38095238095238093</v>
      </c>
    </row>
    <row r="136" spans="2:14">
      <c r="B136" s="94" t="s">
        <v>31</v>
      </c>
      <c r="C136" s="95">
        <f>COUNTIF($A$6:$A$115,"p")</f>
        <v>12</v>
      </c>
      <c r="D136" s="153">
        <f>C136/$C$138</f>
        <v>0.11428571428571428</v>
      </c>
    </row>
    <row r="137" spans="2:14">
      <c r="B137" s="94" t="s">
        <v>390</v>
      </c>
      <c r="C137" s="95">
        <f>COUNTIF($A$6:$A$115,"eng")</f>
        <v>5</v>
      </c>
      <c r="D137" s="153">
        <f>C137/$C$138</f>
        <v>4.7619047619047616E-2</v>
      </c>
    </row>
    <row r="138" spans="2:14">
      <c r="C138" s="5">
        <f>SUM(C133:C137)</f>
        <v>105</v>
      </c>
      <c r="D138" s="5">
        <f>SUM(D133:D137)</f>
        <v>1</v>
      </c>
    </row>
    <row r="141" spans="2:14">
      <c r="B141" s="28"/>
      <c r="C141" s="301" t="s">
        <v>9</v>
      </c>
      <c r="D141" s="302"/>
      <c r="E141" s="302"/>
      <c r="F141" s="302"/>
      <c r="G141" s="302"/>
      <c r="H141" s="303"/>
      <c r="I141" s="301" t="s">
        <v>8</v>
      </c>
      <c r="J141" s="302"/>
      <c r="K141" s="302"/>
      <c r="L141" s="302"/>
      <c r="M141" s="302"/>
      <c r="N141" s="304"/>
    </row>
    <row r="142" spans="2:14">
      <c r="B142" s="29"/>
      <c r="C142" s="83" t="s">
        <v>13</v>
      </c>
      <c r="D142" s="23"/>
      <c r="E142" s="23"/>
      <c r="F142" s="23"/>
      <c r="G142" s="23"/>
      <c r="H142" s="24" t="s">
        <v>12</v>
      </c>
      <c r="I142" s="22" t="s">
        <v>13</v>
      </c>
      <c r="J142" s="23"/>
      <c r="K142" s="23"/>
      <c r="L142" s="23"/>
      <c r="M142" s="23"/>
      <c r="N142" s="24" t="s">
        <v>12</v>
      </c>
    </row>
    <row r="143" spans="2:14">
      <c r="B143" s="67" t="s">
        <v>15</v>
      </c>
      <c r="C143" s="309" t="s">
        <v>2</v>
      </c>
      <c r="D143" s="310"/>
      <c r="E143" s="310" t="s">
        <v>1</v>
      </c>
      <c r="F143" s="310"/>
      <c r="G143" s="310" t="s">
        <v>0</v>
      </c>
      <c r="H143" s="311"/>
      <c r="I143" s="309" t="s">
        <v>2</v>
      </c>
      <c r="J143" s="310"/>
      <c r="K143" s="310" t="s">
        <v>1</v>
      </c>
      <c r="L143" s="310"/>
      <c r="M143" s="310" t="s">
        <v>0</v>
      </c>
      <c r="N143" s="311"/>
    </row>
    <row r="144" spans="2:14">
      <c r="B144" s="168" t="s">
        <v>213</v>
      </c>
      <c r="C144" s="84" t="s">
        <v>7</v>
      </c>
      <c r="D144" s="53" t="s">
        <v>6</v>
      </c>
      <c r="E144" s="53" t="s">
        <v>4</v>
      </c>
      <c r="F144" s="53" t="s">
        <v>5</v>
      </c>
      <c r="G144" s="53"/>
      <c r="H144" s="54" t="s">
        <v>3</v>
      </c>
      <c r="I144" s="52" t="s">
        <v>7</v>
      </c>
      <c r="J144" s="53" t="s">
        <v>6</v>
      </c>
      <c r="K144" s="53" t="s">
        <v>4</v>
      </c>
      <c r="L144" s="53" t="s">
        <v>5</v>
      </c>
      <c r="M144" s="53"/>
      <c r="N144" s="54" t="s">
        <v>3</v>
      </c>
    </row>
    <row r="145" spans="2:16">
      <c r="B145" s="92" t="s">
        <v>28</v>
      </c>
      <c r="C145" s="171">
        <f t="shared" ref="C145:N145" si="12">SUBTOTAL(3,C7:C25)</f>
        <v>0</v>
      </c>
      <c r="D145" s="93">
        <f t="shared" si="12"/>
        <v>0</v>
      </c>
      <c r="E145" s="93">
        <f t="shared" si="12"/>
        <v>0</v>
      </c>
      <c r="F145" s="93">
        <f t="shared" si="12"/>
        <v>0</v>
      </c>
      <c r="G145" s="93">
        <f t="shared" si="12"/>
        <v>0</v>
      </c>
      <c r="H145" s="93">
        <f t="shared" si="12"/>
        <v>0</v>
      </c>
      <c r="I145" s="171">
        <f t="shared" si="12"/>
        <v>9</v>
      </c>
      <c r="J145" s="93">
        <f t="shared" si="12"/>
        <v>0</v>
      </c>
      <c r="K145" s="93">
        <f t="shared" si="12"/>
        <v>1</v>
      </c>
      <c r="L145" s="93">
        <f t="shared" si="12"/>
        <v>9</v>
      </c>
      <c r="M145" s="93">
        <f t="shared" si="12"/>
        <v>0</v>
      </c>
      <c r="N145" s="172">
        <f t="shared" si="12"/>
        <v>0</v>
      </c>
      <c r="O145" s="93">
        <f>COUNTIF($A$6:$A$248,"b")</f>
        <v>19</v>
      </c>
      <c r="P145" s="170">
        <f>O145/O155</f>
        <v>0.18095238095238095</v>
      </c>
    </row>
    <row r="146" spans="2:16">
      <c r="B146" s="94"/>
      <c r="C146" s="173"/>
      <c r="D146" s="95"/>
      <c r="E146" s="95"/>
      <c r="F146" s="95"/>
      <c r="G146" s="95"/>
      <c r="H146" s="178">
        <f>(SUM(C145:H145))/O155</f>
        <v>0</v>
      </c>
      <c r="I146" s="173"/>
      <c r="J146" s="95"/>
      <c r="K146" s="95"/>
      <c r="L146" s="95"/>
      <c r="M146" s="95"/>
      <c r="N146" s="176">
        <f>(SUM(I145:N145))/O155</f>
        <v>0.18095238095238095</v>
      </c>
      <c r="O146" s="95"/>
      <c r="P146" s="170"/>
    </row>
    <row r="147" spans="2:16">
      <c r="B147" s="94" t="s">
        <v>29</v>
      </c>
      <c r="C147" s="173">
        <f t="shared" ref="C147:N147" si="13">SUBTOTAL(3,C27:C55)</f>
        <v>4</v>
      </c>
      <c r="D147" s="95">
        <f t="shared" si="13"/>
        <v>0</v>
      </c>
      <c r="E147" s="95">
        <f t="shared" si="13"/>
        <v>3</v>
      </c>
      <c r="F147" s="95">
        <f t="shared" si="13"/>
        <v>2</v>
      </c>
      <c r="G147" s="95">
        <f t="shared" si="13"/>
        <v>0</v>
      </c>
      <c r="H147" s="95">
        <f t="shared" si="13"/>
        <v>0</v>
      </c>
      <c r="I147" s="173">
        <f t="shared" si="13"/>
        <v>6</v>
      </c>
      <c r="J147" s="95">
        <f t="shared" si="13"/>
        <v>0</v>
      </c>
      <c r="K147" s="95">
        <f t="shared" si="13"/>
        <v>10</v>
      </c>
      <c r="L147" s="95">
        <f t="shared" si="13"/>
        <v>3</v>
      </c>
      <c r="M147" s="95">
        <f t="shared" si="13"/>
        <v>0</v>
      </c>
      <c r="N147" s="174">
        <f t="shared" si="13"/>
        <v>1</v>
      </c>
      <c r="O147" s="95">
        <f>COUNTIF($A$6:$A$248,"e")</f>
        <v>29</v>
      </c>
      <c r="P147" s="170">
        <f>O147/O155</f>
        <v>0.27619047619047621</v>
      </c>
    </row>
    <row r="148" spans="2:16">
      <c r="B148" s="94"/>
      <c r="C148" s="173"/>
      <c r="D148" s="95"/>
      <c r="E148" s="95"/>
      <c r="F148" s="95"/>
      <c r="G148" s="95"/>
      <c r="H148" s="178">
        <f>(SUM(C147:H147))/O155</f>
        <v>8.5714285714285715E-2</v>
      </c>
      <c r="I148" s="173"/>
      <c r="J148" s="95"/>
      <c r="K148" s="95"/>
      <c r="L148" s="95"/>
      <c r="M148" s="95"/>
      <c r="N148" s="176">
        <f>(SUM(I147:N147))/O155</f>
        <v>0.19047619047619047</v>
      </c>
      <c r="O148" s="95"/>
      <c r="P148" s="170"/>
    </row>
    <row r="149" spans="2:16">
      <c r="B149" s="94" t="s">
        <v>30</v>
      </c>
      <c r="C149" s="173">
        <f t="shared" ref="C149:N149" si="14">SUBTOTAL(3,C57:C96)</f>
        <v>0</v>
      </c>
      <c r="D149" s="95">
        <f t="shared" si="14"/>
        <v>0</v>
      </c>
      <c r="E149" s="95">
        <f t="shared" si="14"/>
        <v>6</v>
      </c>
      <c r="F149" s="95">
        <f t="shared" si="14"/>
        <v>3</v>
      </c>
      <c r="G149" s="95">
        <f t="shared" si="14"/>
        <v>0</v>
      </c>
      <c r="H149" s="95">
        <f t="shared" si="14"/>
        <v>0</v>
      </c>
      <c r="I149" s="173">
        <f t="shared" si="14"/>
        <v>6</v>
      </c>
      <c r="J149" s="95">
        <f t="shared" si="14"/>
        <v>0</v>
      </c>
      <c r="K149" s="95">
        <f t="shared" si="14"/>
        <v>11</v>
      </c>
      <c r="L149" s="95">
        <f t="shared" si="14"/>
        <v>14</v>
      </c>
      <c r="M149" s="95">
        <f t="shared" si="14"/>
        <v>0</v>
      </c>
      <c r="N149" s="174">
        <f t="shared" si="14"/>
        <v>0</v>
      </c>
      <c r="O149" s="95">
        <f>COUNTIF($A$6:$A$248,"s")</f>
        <v>40</v>
      </c>
      <c r="P149" s="170">
        <f>O149/O155</f>
        <v>0.38095238095238093</v>
      </c>
    </row>
    <row r="150" spans="2:16">
      <c r="B150" s="94"/>
      <c r="C150" s="173"/>
      <c r="D150" s="95"/>
      <c r="E150" s="95"/>
      <c r="F150" s="95"/>
      <c r="G150" s="95"/>
      <c r="H150" s="178">
        <f>(SUM(C149:H149))/O155</f>
        <v>8.5714285714285715E-2</v>
      </c>
      <c r="I150" s="173"/>
      <c r="J150" s="95"/>
      <c r="K150" s="95"/>
      <c r="L150" s="95"/>
      <c r="M150" s="95"/>
      <c r="N150" s="176">
        <f>(SUM(I149:N149))/O155</f>
        <v>0.29523809523809524</v>
      </c>
      <c r="O150" s="95"/>
      <c r="P150" s="170"/>
    </row>
    <row r="151" spans="2:16">
      <c r="B151" s="94" t="s">
        <v>31</v>
      </c>
      <c r="C151" s="173">
        <f t="shared" ref="C151:N151" si="15">SUBTOTAL(3,C98:C109)</f>
        <v>0</v>
      </c>
      <c r="D151" s="95">
        <f t="shared" si="15"/>
        <v>0</v>
      </c>
      <c r="E151" s="95">
        <f t="shared" si="15"/>
        <v>0</v>
      </c>
      <c r="F151" s="95">
        <f t="shared" si="15"/>
        <v>0</v>
      </c>
      <c r="G151" s="95">
        <f t="shared" si="15"/>
        <v>0</v>
      </c>
      <c r="H151" s="95">
        <f t="shared" si="15"/>
        <v>0</v>
      </c>
      <c r="I151" s="173">
        <f t="shared" si="15"/>
        <v>3</v>
      </c>
      <c r="J151" s="95">
        <f t="shared" si="15"/>
        <v>0</v>
      </c>
      <c r="K151" s="95">
        <f t="shared" si="15"/>
        <v>1</v>
      </c>
      <c r="L151" s="95">
        <f t="shared" si="15"/>
        <v>8</v>
      </c>
      <c r="M151" s="95">
        <f t="shared" si="15"/>
        <v>0</v>
      </c>
      <c r="N151" s="174">
        <f t="shared" si="15"/>
        <v>0</v>
      </c>
      <c r="O151" s="95">
        <f>COUNTIF($A$6:$A$248,"p")</f>
        <v>12</v>
      </c>
      <c r="P151" s="170">
        <f>O151/O155</f>
        <v>0.11428571428571428</v>
      </c>
    </row>
    <row r="152" spans="2:16">
      <c r="B152" s="94"/>
      <c r="C152" s="173"/>
      <c r="D152" s="95"/>
      <c r="E152" s="95"/>
      <c r="F152" s="95"/>
      <c r="G152" s="95"/>
      <c r="H152" s="178">
        <f>(SUM(C151:H151))/O155</f>
        <v>0</v>
      </c>
      <c r="I152" s="173"/>
      <c r="J152" s="95"/>
      <c r="K152" s="95"/>
      <c r="L152" s="95"/>
      <c r="M152" s="95"/>
      <c r="N152" s="176">
        <f>(SUM(I151:N151))/O155</f>
        <v>0.11428571428571428</v>
      </c>
      <c r="O152" s="95"/>
      <c r="P152" s="170"/>
    </row>
    <row r="153" spans="2:16">
      <c r="B153" s="94" t="s">
        <v>390</v>
      </c>
      <c r="C153" s="173">
        <f t="shared" ref="C153:N153" si="16">SUBTOTAL(3,C110:C115)</f>
        <v>0</v>
      </c>
      <c r="D153" s="95">
        <f t="shared" si="16"/>
        <v>0</v>
      </c>
      <c r="E153" s="95">
        <f t="shared" si="16"/>
        <v>0</v>
      </c>
      <c r="F153" s="95">
        <f t="shared" si="16"/>
        <v>0</v>
      </c>
      <c r="G153" s="95">
        <f t="shared" si="16"/>
        <v>0</v>
      </c>
      <c r="H153" s="95">
        <f t="shared" si="16"/>
        <v>0</v>
      </c>
      <c r="I153" s="173">
        <f t="shared" si="16"/>
        <v>0</v>
      </c>
      <c r="J153" s="95">
        <f t="shared" si="16"/>
        <v>0</v>
      </c>
      <c r="K153" s="95">
        <f t="shared" si="16"/>
        <v>1</v>
      </c>
      <c r="L153" s="95">
        <f t="shared" si="16"/>
        <v>4</v>
      </c>
      <c r="M153" s="95">
        <f t="shared" si="16"/>
        <v>0</v>
      </c>
      <c r="N153" s="174">
        <f t="shared" si="16"/>
        <v>0</v>
      </c>
      <c r="O153" s="95">
        <f>COUNTIF($A$6:$A$248,"eng")</f>
        <v>5</v>
      </c>
      <c r="P153" s="170">
        <f>O153/O155</f>
        <v>4.7619047619047616E-2</v>
      </c>
    </row>
    <row r="154" spans="2:16">
      <c r="B154" s="148"/>
      <c r="C154" s="175"/>
      <c r="D154" s="149"/>
      <c r="E154" s="149"/>
      <c r="F154" s="149"/>
      <c r="G154" s="149"/>
      <c r="H154" s="179">
        <f>(SUM(C153:H153))/O155</f>
        <v>0</v>
      </c>
      <c r="I154" s="175"/>
      <c r="J154" s="149"/>
      <c r="K154" s="149"/>
      <c r="L154" s="149"/>
      <c r="M154" s="149"/>
      <c r="N154" s="177">
        <f>(SUM(I153:N153))/O155</f>
        <v>4.7619047619047616E-2</v>
      </c>
      <c r="O154" s="149"/>
      <c r="P154" s="170"/>
    </row>
    <row r="155" spans="2:16">
      <c r="C155" s="82">
        <f>SUM(C145,C147,C149,C151,C153)</f>
        <v>4</v>
      </c>
      <c r="D155" s="82">
        <f>SUM(D145,D147,D149,D151,D153)</f>
        <v>0</v>
      </c>
      <c r="E155" s="82">
        <f>SUM(E145,E147,E149,E151,E153)</f>
        <v>9</v>
      </c>
      <c r="F155" s="82">
        <f>SUM(F145,F147,F149,F151,F153)</f>
        <v>5</v>
      </c>
      <c r="G155" s="82"/>
      <c r="H155" s="82">
        <f>SUM(H145,H147,H149,H151,H153)</f>
        <v>0</v>
      </c>
      <c r="I155" s="82">
        <f>SUM(I145,I147,I149,I151,I153)</f>
        <v>24</v>
      </c>
      <c r="J155" s="82">
        <f>SUM(J145,J147,J149,J151,J153)</f>
        <v>0</v>
      </c>
      <c r="K155" s="82">
        <f>SUM(K145,K147,K149,K151,K153)</f>
        <v>24</v>
      </c>
      <c r="L155" s="82">
        <f>SUM(L145,L147,L149,L151,L153)</f>
        <v>38</v>
      </c>
      <c r="M155" s="82"/>
      <c r="N155" s="82">
        <f>SUM(N145,N147,N149,N151,N153)</f>
        <v>1</v>
      </c>
      <c r="O155" s="5">
        <f>SUM(O145:O153)</f>
        <v>105</v>
      </c>
      <c r="P155" s="153">
        <f>SUM(P145:P154)</f>
        <v>1</v>
      </c>
    </row>
    <row r="156" spans="2:16">
      <c r="H156">
        <f>SUM(C155:H155)</f>
        <v>18</v>
      </c>
      <c r="N156">
        <f>SUM(I155:N155)</f>
        <v>87</v>
      </c>
    </row>
    <row r="157" spans="2:16">
      <c r="H157">
        <f>H156+N156</f>
        <v>105</v>
      </c>
    </row>
  </sheetData>
  <mergeCells count="16">
    <mergeCell ref="C141:H141"/>
    <mergeCell ref="I141:N141"/>
    <mergeCell ref="C143:D143"/>
    <mergeCell ref="E143:F143"/>
    <mergeCell ref="G143:H143"/>
    <mergeCell ref="I143:J143"/>
    <mergeCell ref="K143:L143"/>
    <mergeCell ref="M143:N143"/>
    <mergeCell ref="C2:H2"/>
    <mergeCell ref="I2:N2"/>
    <mergeCell ref="C4:D4"/>
    <mergeCell ref="E4:F4"/>
    <mergeCell ref="G4:H4"/>
    <mergeCell ref="I4:J4"/>
    <mergeCell ref="K4:L4"/>
    <mergeCell ref="M4:N4"/>
  </mergeCells>
  <pageMargins left="0.7" right="0.7" top="0.75" bottom="0.75" header="0.3" footer="0.3"/>
  <legacyDrawing r:id="rId1"/>
  <extLst>
    <ext xmlns:mx="http://schemas.microsoft.com/office/mac/excel/2008/main" uri="{64002731-A6B0-56B0-2670-7721B7C09600}">
      <mx:PLV Mode="0" OnePage="0" WScale="0"/>
    </ext>
  </extLs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rgb="FF00B050"/>
  </sheetPr>
  <dimension ref="A1:Q114"/>
  <sheetViews>
    <sheetView zoomScale="85" zoomScaleNormal="85" zoomScalePageLayoutView="85" workbookViewId="0">
      <pane xSplit="2" ySplit="5" topLeftCell="C6" activePane="bottomRight" state="frozen"/>
      <selection activeCell="B1" sqref="B1"/>
      <selection pane="topRight" activeCell="C1" sqref="C1"/>
      <selection pane="bottomLeft" activeCell="B6" sqref="B6"/>
      <selection pane="bottomRight" activeCell="O8" sqref="O8"/>
    </sheetView>
  </sheetViews>
  <sheetFormatPr baseColWidth="10" defaultColWidth="8.83203125" defaultRowHeight="14" x14ac:dyDescent="0"/>
  <cols>
    <col min="1" max="1" width="4.33203125" style="101" bestFit="1" customWidth="1"/>
    <col min="2" max="2" width="47.5" customWidth="1"/>
    <col min="3" max="3" width="10.33203125" style="82" customWidth="1"/>
    <col min="4" max="4" width="9.1640625" customWidth="1"/>
    <col min="7" max="7" width="6.1640625" customWidth="1"/>
    <col min="9" max="9" width="10.1640625" customWidth="1"/>
    <col min="10" max="10" width="8.83203125" customWidth="1"/>
    <col min="11" max="11" width="7.6640625" customWidth="1"/>
    <col min="13" max="13" width="5.33203125" customWidth="1"/>
    <col min="14" max="14" width="7.6640625" customWidth="1"/>
    <col min="15" max="15" width="29.1640625" style="104" customWidth="1"/>
    <col min="16" max="16" width="29.6640625" style="104" customWidth="1"/>
    <col min="17" max="17" width="27.6640625" style="104" customWidth="1"/>
  </cols>
  <sheetData>
    <row r="1" spans="1:17">
      <c r="B1" s="51" t="s">
        <v>1414</v>
      </c>
      <c r="C1" s="187" t="s">
        <v>1495</v>
      </c>
    </row>
    <row r="2" spans="1:17" ht="17.5" customHeight="1">
      <c r="B2" s="28"/>
      <c r="C2" s="301" t="s">
        <v>9</v>
      </c>
      <c r="D2" s="302"/>
      <c r="E2" s="302"/>
      <c r="F2" s="302"/>
      <c r="G2" s="302"/>
      <c r="H2" s="303"/>
      <c r="I2" s="301" t="s">
        <v>8</v>
      </c>
      <c r="J2" s="302"/>
      <c r="K2" s="302"/>
      <c r="L2" s="302"/>
      <c r="M2" s="302"/>
      <c r="N2" s="304"/>
      <c r="O2" s="105"/>
      <c r="P2" s="106"/>
      <c r="Q2" s="107"/>
    </row>
    <row r="3" spans="1:17" hidden="1">
      <c r="B3" s="29"/>
      <c r="C3" s="83" t="s">
        <v>13</v>
      </c>
      <c r="D3" s="23"/>
      <c r="E3" s="23"/>
      <c r="F3" s="23"/>
      <c r="G3" s="23"/>
      <c r="H3" s="24" t="s">
        <v>12</v>
      </c>
      <c r="I3" s="22" t="s">
        <v>13</v>
      </c>
      <c r="J3" s="23"/>
      <c r="K3" s="23"/>
      <c r="L3" s="23"/>
      <c r="M3" s="23"/>
      <c r="N3" s="24" t="s">
        <v>12</v>
      </c>
      <c r="O3" s="108"/>
      <c r="P3" s="109"/>
      <c r="Q3" s="110"/>
    </row>
    <row r="4" spans="1:17" s="58" customFormat="1" ht="20.5" customHeight="1">
      <c r="A4" s="101"/>
      <c r="B4" s="67" t="s">
        <v>15</v>
      </c>
      <c r="C4" s="309" t="s">
        <v>2</v>
      </c>
      <c r="D4" s="310"/>
      <c r="E4" s="310" t="s">
        <v>1</v>
      </c>
      <c r="F4" s="310"/>
      <c r="G4" s="310" t="s">
        <v>0</v>
      </c>
      <c r="H4" s="311"/>
      <c r="I4" s="309" t="s">
        <v>2</v>
      </c>
      <c r="J4" s="310"/>
      <c r="K4" s="310" t="s">
        <v>1</v>
      </c>
      <c r="L4" s="310"/>
      <c r="M4" s="310" t="s">
        <v>0</v>
      </c>
      <c r="N4" s="311"/>
      <c r="O4" s="111"/>
      <c r="P4" s="112"/>
      <c r="Q4" s="113"/>
    </row>
    <row r="5" spans="1:17" s="58" customFormat="1" ht="24" customHeight="1">
      <c r="A5" s="101"/>
      <c r="B5" s="66" t="s">
        <v>213</v>
      </c>
      <c r="C5" s="84" t="s">
        <v>7</v>
      </c>
      <c r="D5" s="53" t="s">
        <v>6</v>
      </c>
      <c r="E5" s="53" t="s">
        <v>4</v>
      </c>
      <c r="F5" s="53" t="s">
        <v>5</v>
      </c>
      <c r="G5" s="53"/>
      <c r="H5" s="54" t="s">
        <v>3</v>
      </c>
      <c r="I5" s="52" t="s">
        <v>7</v>
      </c>
      <c r="J5" s="53" t="s">
        <v>6</v>
      </c>
      <c r="K5" s="53" t="s">
        <v>4</v>
      </c>
      <c r="L5" s="53" t="s">
        <v>5</v>
      </c>
      <c r="M5" s="53"/>
      <c r="N5" s="54" t="s">
        <v>3</v>
      </c>
      <c r="O5" s="114" t="s">
        <v>107</v>
      </c>
      <c r="P5" s="115" t="s">
        <v>34</v>
      </c>
      <c r="Q5" s="116" t="s">
        <v>106</v>
      </c>
    </row>
    <row r="6" spans="1:17">
      <c r="B6" s="152" t="s">
        <v>28</v>
      </c>
      <c r="C6" s="130"/>
      <c r="D6" s="132"/>
      <c r="E6" s="133"/>
      <c r="F6" s="132"/>
      <c r="G6" s="133"/>
      <c r="H6" s="134"/>
      <c r="I6" s="131"/>
      <c r="J6" s="132"/>
      <c r="K6" s="133"/>
      <c r="L6" s="132"/>
      <c r="M6" s="133"/>
      <c r="N6" s="134"/>
      <c r="O6" s="117"/>
      <c r="P6" s="118"/>
      <c r="Q6" s="119"/>
    </row>
    <row r="7" spans="1:17" ht="28">
      <c r="A7" s="101" t="s">
        <v>977</v>
      </c>
      <c r="B7" s="127" t="s">
        <v>1417</v>
      </c>
      <c r="C7" s="129"/>
      <c r="D7" s="128"/>
      <c r="E7" s="136"/>
      <c r="F7" s="128"/>
      <c r="G7" s="136"/>
      <c r="H7" s="137"/>
      <c r="I7" s="135" t="s">
        <v>25</v>
      </c>
      <c r="J7" s="128"/>
      <c r="K7" s="136"/>
      <c r="L7" s="128"/>
      <c r="M7" s="136"/>
      <c r="N7" s="137"/>
      <c r="O7" s="117"/>
      <c r="P7" s="118"/>
      <c r="Q7" s="119"/>
    </row>
    <row r="8" spans="1:17">
      <c r="A8" s="101" t="s">
        <v>977</v>
      </c>
      <c r="B8" s="186" t="s">
        <v>1453</v>
      </c>
      <c r="C8" s="129"/>
      <c r="D8" s="128"/>
      <c r="E8" s="136"/>
      <c r="F8" s="128"/>
      <c r="G8" s="136"/>
      <c r="H8" s="137"/>
      <c r="I8" s="135"/>
      <c r="J8" s="128" t="s">
        <v>25</v>
      </c>
      <c r="K8" s="136"/>
      <c r="L8" s="128"/>
      <c r="M8" s="136"/>
      <c r="N8" s="137"/>
      <c r="O8" s="117" t="s">
        <v>1457</v>
      </c>
      <c r="P8" s="118"/>
      <c r="Q8" s="119"/>
    </row>
    <row r="9" spans="1:17" ht="28">
      <c r="A9" s="101" t="s">
        <v>977</v>
      </c>
      <c r="B9" s="127" t="s">
        <v>1454</v>
      </c>
      <c r="C9" s="129"/>
      <c r="D9" s="128"/>
      <c r="E9" s="136"/>
      <c r="F9" s="128"/>
      <c r="G9" s="136"/>
      <c r="H9" s="137"/>
      <c r="I9" s="135"/>
      <c r="J9" s="128"/>
      <c r="K9" s="136" t="s">
        <v>25</v>
      </c>
      <c r="L9" s="128"/>
      <c r="M9" s="136"/>
      <c r="N9" s="137"/>
      <c r="O9" s="117" t="s">
        <v>1457</v>
      </c>
      <c r="P9" s="118"/>
      <c r="Q9" s="119"/>
    </row>
    <row r="10" spans="1:17">
      <c r="A10" s="101" t="s">
        <v>977</v>
      </c>
      <c r="B10" s="127" t="s">
        <v>1455</v>
      </c>
      <c r="C10" s="129"/>
      <c r="D10" s="128"/>
      <c r="E10" s="136"/>
      <c r="F10" s="128"/>
      <c r="G10" s="136"/>
      <c r="H10" s="137"/>
      <c r="I10" s="135"/>
      <c r="J10" s="128"/>
      <c r="K10" s="136" t="s">
        <v>25</v>
      </c>
      <c r="L10" s="128"/>
      <c r="M10" s="136"/>
      <c r="N10" s="137"/>
      <c r="O10" s="117" t="s">
        <v>1457</v>
      </c>
      <c r="P10" s="118"/>
      <c r="Q10" s="119"/>
    </row>
    <row r="11" spans="1:17" ht="28">
      <c r="A11" s="101" t="s">
        <v>977</v>
      </c>
      <c r="B11" s="127" t="s">
        <v>1456</v>
      </c>
      <c r="C11" s="129"/>
      <c r="D11" s="128"/>
      <c r="E11" s="136"/>
      <c r="F11" s="128"/>
      <c r="G11" s="136"/>
      <c r="H11" s="137"/>
      <c r="I11" s="135"/>
      <c r="J11" s="128" t="s">
        <v>25</v>
      </c>
      <c r="K11" s="136"/>
      <c r="L11" s="128"/>
      <c r="M11" s="136"/>
      <c r="N11" s="137"/>
      <c r="O11" s="117" t="s">
        <v>1457</v>
      </c>
      <c r="P11" s="118"/>
      <c r="Q11" s="119"/>
    </row>
    <row r="12" spans="1:17">
      <c r="A12" s="101" t="s">
        <v>977</v>
      </c>
      <c r="B12" s="127" t="s">
        <v>1462</v>
      </c>
      <c r="C12" s="129"/>
      <c r="D12" s="128"/>
      <c r="E12" s="136"/>
      <c r="F12" s="128"/>
      <c r="G12" s="136"/>
      <c r="H12" s="137"/>
      <c r="I12" s="135"/>
      <c r="J12" s="128" t="s">
        <v>25</v>
      </c>
      <c r="K12" s="136"/>
      <c r="L12" s="128"/>
      <c r="M12" s="136"/>
      <c r="N12" s="137"/>
      <c r="O12" s="117" t="s">
        <v>1465</v>
      </c>
      <c r="P12" s="118"/>
      <c r="Q12" s="119"/>
    </row>
    <row r="13" spans="1:17">
      <c r="A13" s="101" t="s">
        <v>977</v>
      </c>
      <c r="B13" s="127" t="s">
        <v>1463</v>
      </c>
      <c r="C13" s="129"/>
      <c r="D13" s="128"/>
      <c r="E13" s="136"/>
      <c r="F13" s="128"/>
      <c r="G13" s="136"/>
      <c r="H13" s="137"/>
      <c r="I13" s="135"/>
      <c r="J13" s="128"/>
      <c r="K13" s="136" t="s">
        <v>115</v>
      </c>
      <c r="L13" s="128"/>
      <c r="M13" s="136"/>
      <c r="N13" s="137"/>
      <c r="O13" s="117" t="s">
        <v>1465</v>
      </c>
      <c r="P13" s="118"/>
      <c r="Q13" s="119"/>
    </row>
    <row r="14" spans="1:17" ht="28">
      <c r="A14" s="101" t="s">
        <v>977</v>
      </c>
      <c r="B14" s="127" t="s">
        <v>1464</v>
      </c>
      <c r="C14" s="129"/>
      <c r="D14" s="128"/>
      <c r="E14" s="136"/>
      <c r="F14" s="128"/>
      <c r="G14" s="136"/>
      <c r="H14" s="137"/>
      <c r="I14" s="135"/>
      <c r="J14" s="128"/>
      <c r="K14" s="136" t="s">
        <v>25</v>
      </c>
      <c r="L14" s="128"/>
      <c r="M14" s="136"/>
      <c r="N14" s="137"/>
      <c r="O14" s="117" t="s">
        <v>1465</v>
      </c>
      <c r="P14" s="118"/>
      <c r="Q14" s="119"/>
    </row>
    <row r="15" spans="1:17">
      <c r="A15" s="101" t="s">
        <v>977</v>
      </c>
      <c r="B15" s="127" t="s">
        <v>1485</v>
      </c>
      <c r="C15" s="129"/>
      <c r="D15" s="128" t="s">
        <v>25</v>
      </c>
      <c r="E15" s="136"/>
      <c r="F15" s="128"/>
      <c r="G15" s="136"/>
      <c r="H15" s="137"/>
      <c r="I15" s="135"/>
      <c r="J15" s="128"/>
      <c r="K15" s="136"/>
      <c r="L15" s="128"/>
      <c r="M15" s="136"/>
      <c r="N15" s="137"/>
      <c r="O15" s="117" t="s">
        <v>1488</v>
      </c>
      <c r="P15" s="118"/>
      <c r="Q15" s="119"/>
    </row>
    <row r="16" spans="1:17">
      <c r="A16" s="101" t="s">
        <v>977</v>
      </c>
      <c r="B16" s="127" t="s">
        <v>1486</v>
      </c>
      <c r="C16" s="129"/>
      <c r="D16" s="128"/>
      <c r="E16" s="136" t="s">
        <v>25</v>
      </c>
      <c r="F16" s="128"/>
      <c r="G16" s="136"/>
      <c r="H16" s="137"/>
      <c r="I16" s="135"/>
      <c r="J16" s="128"/>
      <c r="K16" s="136"/>
      <c r="L16" s="128"/>
      <c r="M16" s="136"/>
      <c r="N16" s="137"/>
      <c r="O16" s="117" t="s">
        <v>1488</v>
      </c>
      <c r="P16" s="118"/>
      <c r="Q16" s="119"/>
    </row>
    <row r="17" spans="1:17" ht="28">
      <c r="A17" s="101" t="s">
        <v>977</v>
      </c>
      <c r="B17" s="127" t="s">
        <v>1487</v>
      </c>
      <c r="C17" s="129"/>
      <c r="D17" s="128"/>
      <c r="E17" s="136" t="s">
        <v>25</v>
      </c>
      <c r="F17" s="128"/>
      <c r="G17" s="136"/>
      <c r="H17" s="137"/>
      <c r="I17" s="135"/>
      <c r="J17" s="128"/>
      <c r="K17" s="136"/>
      <c r="L17" s="128"/>
      <c r="M17" s="136"/>
      <c r="N17" s="137"/>
      <c r="O17" s="117" t="s">
        <v>1488</v>
      </c>
      <c r="P17" s="118"/>
      <c r="Q17" s="119"/>
    </row>
    <row r="18" spans="1:17">
      <c r="B18" s="151" t="s">
        <v>29</v>
      </c>
      <c r="C18" s="85"/>
      <c r="D18" s="75"/>
      <c r="E18" s="76"/>
      <c r="F18" s="75"/>
      <c r="G18" s="76"/>
      <c r="H18" s="70"/>
      <c r="I18" s="69"/>
      <c r="J18" s="75"/>
      <c r="K18" s="76"/>
      <c r="L18" s="75"/>
      <c r="M18" s="76"/>
      <c r="N18" s="70"/>
      <c r="O18" s="120"/>
      <c r="P18" s="121"/>
      <c r="Q18" s="122"/>
    </row>
    <row r="19" spans="1:17">
      <c r="A19" s="101" t="s">
        <v>978</v>
      </c>
      <c r="B19" s="185" t="s">
        <v>1458</v>
      </c>
      <c r="C19" s="85" t="s">
        <v>25</v>
      </c>
      <c r="D19" s="75"/>
      <c r="E19" s="76"/>
      <c r="F19" s="75"/>
      <c r="G19" s="76"/>
      <c r="H19" s="70"/>
      <c r="I19" s="69"/>
      <c r="J19" s="75"/>
      <c r="K19" s="76"/>
      <c r="L19" s="75"/>
      <c r="M19" s="76"/>
      <c r="N19" s="70"/>
      <c r="O19" s="120" t="s">
        <v>1477</v>
      </c>
      <c r="P19" s="121"/>
      <c r="Q19" s="122"/>
    </row>
    <row r="20" spans="1:17">
      <c r="A20" s="101" t="s">
        <v>978</v>
      </c>
      <c r="B20" s="68" t="s">
        <v>1432</v>
      </c>
      <c r="C20" s="85" t="s">
        <v>25</v>
      </c>
      <c r="D20" s="75"/>
      <c r="E20" s="76"/>
      <c r="F20" s="75"/>
      <c r="G20" s="76"/>
      <c r="H20" s="70"/>
      <c r="I20" s="69"/>
      <c r="J20" s="75"/>
      <c r="K20" s="76"/>
      <c r="L20" s="75"/>
      <c r="M20" s="76"/>
      <c r="N20" s="70"/>
      <c r="O20" s="120" t="s">
        <v>1477</v>
      </c>
      <c r="P20" s="121"/>
      <c r="Q20" s="122"/>
    </row>
    <row r="21" spans="1:17">
      <c r="A21" s="101" t="s">
        <v>978</v>
      </c>
      <c r="B21" s="185" t="s">
        <v>1459</v>
      </c>
      <c r="C21" s="85" t="s">
        <v>25</v>
      </c>
      <c r="D21" s="75"/>
      <c r="E21" s="76"/>
      <c r="F21" s="75"/>
      <c r="G21" s="76"/>
      <c r="H21" s="70"/>
      <c r="I21" s="69"/>
      <c r="J21" s="75"/>
      <c r="K21" s="76"/>
      <c r="L21" s="75"/>
      <c r="M21" s="76"/>
      <c r="N21" s="70"/>
      <c r="O21" s="120" t="s">
        <v>1477</v>
      </c>
      <c r="P21" s="121"/>
      <c r="Q21" s="122"/>
    </row>
    <row r="22" spans="1:17">
      <c r="A22" s="101" t="s">
        <v>978</v>
      </c>
      <c r="B22" s="185" t="s">
        <v>1460</v>
      </c>
      <c r="C22" s="85"/>
      <c r="D22" s="75"/>
      <c r="E22" s="76" t="s">
        <v>17</v>
      </c>
      <c r="F22" s="75"/>
      <c r="G22" s="76"/>
      <c r="H22" s="70"/>
      <c r="I22" s="69"/>
      <c r="J22" s="75"/>
      <c r="K22" s="76"/>
      <c r="L22" s="75"/>
      <c r="M22" s="76"/>
      <c r="N22" s="70"/>
      <c r="O22" s="120" t="s">
        <v>1477</v>
      </c>
      <c r="P22" s="121"/>
      <c r="Q22" s="122"/>
    </row>
    <row r="23" spans="1:17">
      <c r="A23" s="101" t="s">
        <v>978</v>
      </c>
      <c r="B23" s="68" t="s">
        <v>1461</v>
      </c>
      <c r="C23" s="85"/>
      <c r="D23" s="75"/>
      <c r="E23" s="76" t="s">
        <v>17</v>
      </c>
      <c r="F23" s="75"/>
      <c r="G23" s="76"/>
      <c r="H23" s="70"/>
      <c r="I23" s="69"/>
      <c r="J23" s="75"/>
      <c r="K23" s="76"/>
      <c r="L23" s="75"/>
      <c r="M23" s="76"/>
      <c r="N23" s="70"/>
      <c r="O23" s="120" t="s">
        <v>1477</v>
      </c>
      <c r="P23" s="121"/>
      <c r="Q23" s="122"/>
    </row>
    <row r="24" spans="1:17">
      <c r="A24" s="101" t="s">
        <v>978</v>
      </c>
      <c r="B24" s="68" t="s">
        <v>1481</v>
      </c>
      <c r="C24" s="85" t="s">
        <v>25</v>
      </c>
      <c r="D24" s="75"/>
      <c r="E24" s="76"/>
      <c r="F24" s="75"/>
      <c r="G24" s="76"/>
      <c r="H24" s="70"/>
      <c r="I24" s="69"/>
      <c r="J24" s="75"/>
      <c r="K24" s="76"/>
      <c r="L24" s="75"/>
      <c r="M24" s="76"/>
      <c r="N24" s="70"/>
      <c r="O24" s="120" t="s">
        <v>1484</v>
      </c>
      <c r="P24" s="121"/>
      <c r="Q24" s="122"/>
    </row>
    <row r="25" spans="1:17">
      <c r="A25" s="101" t="s">
        <v>978</v>
      </c>
      <c r="B25" s="68" t="s">
        <v>1432</v>
      </c>
      <c r="C25" s="85" t="s">
        <v>25</v>
      </c>
      <c r="D25" s="75"/>
      <c r="E25" s="76"/>
      <c r="F25" s="75"/>
      <c r="G25" s="76"/>
      <c r="H25" s="70"/>
      <c r="I25" s="69"/>
      <c r="J25" s="75"/>
      <c r="K25" s="76"/>
      <c r="L25" s="75"/>
      <c r="M25" s="76"/>
      <c r="N25" s="70"/>
      <c r="O25" s="120" t="s">
        <v>1484</v>
      </c>
      <c r="P25" s="121"/>
      <c r="Q25" s="122"/>
    </row>
    <row r="26" spans="1:17">
      <c r="A26" s="101" t="s">
        <v>978</v>
      </c>
      <c r="B26" s="68" t="s">
        <v>1482</v>
      </c>
      <c r="C26" s="85" t="s">
        <v>25</v>
      </c>
      <c r="D26" s="75"/>
      <c r="E26" s="76"/>
      <c r="F26" s="75"/>
      <c r="G26" s="76"/>
      <c r="H26" s="70"/>
      <c r="I26" s="69"/>
      <c r="J26" s="75"/>
      <c r="K26" s="76"/>
      <c r="L26" s="75"/>
      <c r="M26" s="76"/>
      <c r="N26" s="70"/>
      <c r="O26" s="120" t="s">
        <v>1484</v>
      </c>
      <c r="P26" s="121"/>
      <c r="Q26" s="122"/>
    </row>
    <row r="27" spans="1:17">
      <c r="A27" s="101" t="s">
        <v>978</v>
      </c>
      <c r="B27" s="68" t="s">
        <v>1483</v>
      </c>
      <c r="C27" s="85"/>
      <c r="D27" s="75" t="s">
        <v>25</v>
      </c>
      <c r="E27" s="76"/>
      <c r="F27" s="75"/>
      <c r="G27" s="76"/>
      <c r="H27" s="70"/>
      <c r="I27" s="69"/>
      <c r="J27" s="75"/>
      <c r="K27" s="76"/>
      <c r="L27" s="75"/>
      <c r="M27" s="76"/>
      <c r="N27" s="70"/>
      <c r="O27" s="120" t="s">
        <v>1484</v>
      </c>
      <c r="P27" s="121"/>
      <c r="Q27" s="122"/>
    </row>
    <row r="28" spans="1:17">
      <c r="B28" s="151" t="s">
        <v>30</v>
      </c>
      <c r="C28" s="85"/>
      <c r="D28" s="75"/>
      <c r="E28" s="76"/>
      <c r="F28" s="75"/>
      <c r="G28" s="76"/>
      <c r="H28" s="70"/>
      <c r="I28" s="69"/>
      <c r="J28" s="75"/>
      <c r="K28" s="76"/>
      <c r="L28" s="75"/>
      <c r="M28" s="76"/>
      <c r="N28" s="70"/>
      <c r="O28" s="120"/>
      <c r="P28" s="121"/>
      <c r="Q28" s="122"/>
    </row>
    <row r="29" spans="1:17">
      <c r="A29" s="101" t="s">
        <v>979</v>
      </c>
      <c r="B29" s="68" t="s">
        <v>1415</v>
      </c>
      <c r="C29" s="85"/>
      <c r="D29" s="75"/>
      <c r="E29" s="76"/>
      <c r="F29" s="75"/>
      <c r="G29" s="76"/>
      <c r="H29" s="70"/>
      <c r="I29" s="69" t="s">
        <v>25</v>
      </c>
      <c r="J29" s="75"/>
      <c r="K29" s="76"/>
      <c r="L29" s="75"/>
      <c r="M29" s="76"/>
      <c r="N29" s="70"/>
      <c r="O29" s="120" t="s">
        <v>1418</v>
      </c>
      <c r="P29" s="121"/>
      <c r="Q29" s="122"/>
    </row>
    <row r="30" spans="1:17" ht="24">
      <c r="A30" s="101" t="s">
        <v>979</v>
      </c>
      <c r="B30" s="68" t="s">
        <v>1416</v>
      </c>
      <c r="C30" s="85"/>
      <c r="D30" s="75"/>
      <c r="E30" s="76"/>
      <c r="F30" s="75"/>
      <c r="G30" s="76"/>
      <c r="H30" s="70"/>
      <c r="I30" s="69" t="s">
        <v>25</v>
      </c>
      <c r="J30" s="75"/>
      <c r="K30" s="76"/>
      <c r="L30" s="75"/>
      <c r="M30" s="76"/>
      <c r="N30" s="70"/>
      <c r="O30" s="120" t="s">
        <v>1419</v>
      </c>
      <c r="P30" s="121"/>
      <c r="Q30" s="122"/>
    </row>
    <row r="31" spans="1:17">
      <c r="A31" s="101" t="s">
        <v>979</v>
      </c>
      <c r="B31" s="68" t="s">
        <v>1435</v>
      </c>
      <c r="C31" s="85"/>
      <c r="D31" s="75"/>
      <c r="E31" s="76"/>
      <c r="F31" s="75"/>
      <c r="G31" s="76"/>
      <c r="H31" s="70"/>
      <c r="I31" s="69"/>
      <c r="J31" s="75"/>
      <c r="K31" s="76" t="s">
        <v>25</v>
      </c>
      <c r="L31" s="75"/>
      <c r="M31" s="76"/>
      <c r="N31" s="70"/>
      <c r="O31" s="120" t="s">
        <v>1439</v>
      </c>
      <c r="P31" s="121"/>
      <c r="Q31" s="122"/>
    </row>
    <row r="32" spans="1:17" ht="24">
      <c r="A32" s="101" t="s">
        <v>979</v>
      </c>
      <c r="B32" s="68" t="s">
        <v>1436</v>
      </c>
      <c r="C32" s="85"/>
      <c r="D32" s="75"/>
      <c r="E32" s="76"/>
      <c r="F32" s="75"/>
      <c r="G32" s="76"/>
      <c r="H32" s="70"/>
      <c r="I32" s="69" t="s">
        <v>25</v>
      </c>
      <c r="J32" s="75"/>
      <c r="K32" s="76"/>
      <c r="L32" s="75"/>
      <c r="M32" s="76"/>
      <c r="N32" s="70"/>
      <c r="O32" s="120" t="s">
        <v>1439</v>
      </c>
      <c r="P32" s="121"/>
      <c r="Q32" s="122"/>
    </row>
    <row r="33" spans="1:17">
      <c r="A33" s="101" t="s">
        <v>979</v>
      </c>
      <c r="B33" s="68" t="s">
        <v>1437</v>
      </c>
      <c r="C33" s="85"/>
      <c r="D33" s="75"/>
      <c r="E33" s="76"/>
      <c r="F33" s="75"/>
      <c r="G33" s="76"/>
      <c r="H33" s="70"/>
      <c r="I33" s="69" t="s">
        <v>115</v>
      </c>
      <c r="J33" s="75"/>
      <c r="K33" s="76"/>
      <c r="L33" s="75"/>
      <c r="M33" s="76"/>
      <c r="N33" s="70"/>
      <c r="O33" s="120" t="s">
        <v>1439</v>
      </c>
      <c r="P33" s="121"/>
      <c r="Q33" s="122"/>
    </row>
    <row r="34" spans="1:17">
      <c r="A34" s="101" t="s">
        <v>979</v>
      </c>
      <c r="B34" s="68" t="s">
        <v>1440</v>
      </c>
      <c r="C34" s="85"/>
      <c r="D34" s="75"/>
      <c r="E34" s="76"/>
      <c r="F34" s="75"/>
      <c r="G34" s="76"/>
      <c r="H34" s="70"/>
      <c r="I34" s="69" t="s">
        <v>25</v>
      </c>
      <c r="J34" s="75"/>
      <c r="K34" s="76"/>
      <c r="L34" s="75"/>
      <c r="M34" s="76"/>
      <c r="N34" s="70"/>
      <c r="O34" s="120" t="s">
        <v>1439</v>
      </c>
      <c r="P34" s="121"/>
      <c r="Q34" s="122"/>
    </row>
    <row r="35" spans="1:17">
      <c r="A35" s="101" t="s">
        <v>979</v>
      </c>
      <c r="B35" s="68" t="s">
        <v>1441</v>
      </c>
      <c r="C35" s="85"/>
      <c r="D35" s="75"/>
      <c r="E35" s="76"/>
      <c r="F35" s="75"/>
      <c r="G35" s="76"/>
      <c r="H35" s="70"/>
      <c r="I35" s="69" t="s">
        <v>980</v>
      </c>
      <c r="J35" s="75"/>
      <c r="K35" s="76"/>
      <c r="L35" s="75"/>
      <c r="M35" s="76"/>
      <c r="N35" s="70"/>
      <c r="O35" s="120" t="s">
        <v>1439</v>
      </c>
      <c r="P35" s="121"/>
      <c r="Q35" s="122"/>
    </row>
    <row r="36" spans="1:17">
      <c r="A36" s="101" t="s">
        <v>979</v>
      </c>
      <c r="B36" s="68" t="s">
        <v>1442</v>
      </c>
      <c r="C36" s="85"/>
      <c r="D36" s="75"/>
      <c r="E36" s="76"/>
      <c r="F36" s="75"/>
      <c r="G36" s="76"/>
      <c r="H36" s="70"/>
      <c r="I36" s="69" t="s">
        <v>980</v>
      </c>
      <c r="J36" s="75"/>
      <c r="K36" s="76"/>
      <c r="L36" s="75"/>
      <c r="M36" s="76"/>
      <c r="N36" s="70"/>
      <c r="O36" s="120" t="s">
        <v>1439</v>
      </c>
      <c r="P36" s="121"/>
      <c r="Q36" s="122"/>
    </row>
    <row r="37" spans="1:17">
      <c r="A37" s="101" t="s">
        <v>979</v>
      </c>
      <c r="B37" s="68" t="s">
        <v>1444</v>
      </c>
      <c r="C37" s="85" t="s">
        <v>25</v>
      </c>
      <c r="D37" s="75"/>
      <c r="E37" s="76"/>
      <c r="F37" s="75"/>
      <c r="G37" s="76"/>
      <c r="H37" s="70"/>
      <c r="I37" s="69"/>
      <c r="J37" s="75"/>
      <c r="K37" s="76"/>
      <c r="L37" s="75"/>
      <c r="M37" s="76"/>
      <c r="N37" s="70"/>
      <c r="O37" s="120" t="s">
        <v>1443</v>
      </c>
      <c r="P37" s="121"/>
      <c r="Q37" s="122"/>
    </row>
    <row r="38" spans="1:17">
      <c r="A38" s="101" t="s">
        <v>979</v>
      </c>
      <c r="B38" s="68" t="s">
        <v>1445</v>
      </c>
      <c r="C38" s="85" t="s">
        <v>17</v>
      </c>
      <c r="D38" s="75"/>
      <c r="E38" s="76"/>
      <c r="F38" s="75"/>
      <c r="G38" s="76"/>
      <c r="H38" s="70"/>
      <c r="I38" s="69"/>
      <c r="J38" s="75"/>
      <c r="K38" s="76"/>
      <c r="L38" s="75"/>
      <c r="M38" s="76"/>
      <c r="N38" s="70"/>
      <c r="O38" s="120" t="s">
        <v>1443</v>
      </c>
      <c r="P38" s="121"/>
      <c r="Q38" s="122"/>
    </row>
    <row r="39" spans="1:17">
      <c r="A39" s="101" t="s">
        <v>979</v>
      </c>
      <c r="B39" s="68" t="s">
        <v>1446</v>
      </c>
      <c r="C39" s="85"/>
      <c r="D39" s="75"/>
      <c r="E39" s="76"/>
      <c r="F39" s="75"/>
      <c r="G39" s="76"/>
      <c r="H39" s="70"/>
      <c r="I39" s="69"/>
      <c r="J39" s="75" t="s">
        <v>25</v>
      </c>
      <c r="K39" s="76"/>
      <c r="L39" s="75"/>
      <c r="M39" s="76"/>
      <c r="N39" s="70"/>
      <c r="O39" s="120" t="s">
        <v>1443</v>
      </c>
      <c r="P39" s="121"/>
      <c r="Q39" s="122"/>
    </row>
    <row r="40" spans="1:17">
      <c r="A40" s="101" t="s">
        <v>979</v>
      </c>
      <c r="B40" s="68" t="s">
        <v>1447</v>
      </c>
      <c r="C40" s="85"/>
      <c r="D40" s="75"/>
      <c r="E40" s="76"/>
      <c r="F40" s="75"/>
      <c r="G40" s="76"/>
      <c r="H40" s="70"/>
      <c r="I40" s="69" t="s">
        <v>25</v>
      </c>
      <c r="J40" s="75"/>
      <c r="K40" s="76"/>
      <c r="L40" s="75"/>
      <c r="M40" s="76"/>
      <c r="N40" s="70"/>
      <c r="O40" s="120" t="s">
        <v>1443</v>
      </c>
      <c r="P40" s="121"/>
      <c r="Q40" s="122"/>
    </row>
    <row r="41" spans="1:17">
      <c r="A41" s="101" t="s">
        <v>979</v>
      </c>
      <c r="B41" s="68" t="s">
        <v>1467</v>
      </c>
      <c r="C41" s="85"/>
      <c r="D41" s="75"/>
      <c r="E41" s="76"/>
      <c r="F41" s="75"/>
      <c r="G41" s="76"/>
      <c r="H41" s="70"/>
      <c r="I41" s="69"/>
      <c r="J41" s="75"/>
      <c r="K41" s="76" t="s">
        <v>25</v>
      </c>
      <c r="L41" s="75"/>
      <c r="M41" s="76"/>
      <c r="N41" s="70"/>
      <c r="O41" s="120" t="s">
        <v>1466</v>
      </c>
      <c r="P41" s="121"/>
      <c r="Q41" s="122"/>
    </row>
    <row r="42" spans="1:17">
      <c r="A42" s="101" t="s">
        <v>979</v>
      </c>
      <c r="B42" s="68" t="s">
        <v>1415</v>
      </c>
      <c r="C42" s="85"/>
      <c r="D42" s="75"/>
      <c r="E42" s="76"/>
      <c r="F42" s="75"/>
      <c r="G42" s="76"/>
      <c r="H42" s="70"/>
      <c r="I42" s="69"/>
      <c r="J42" s="75" t="s">
        <v>25</v>
      </c>
      <c r="K42" s="76"/>
      <c r="L42" s="75"/>
      <c r="M42" s="76"/>
      <c r="N42" s="70"/>
      <c r="O42" s="120" t="s">
        <v>1466</v>
      </c>
      <c r="P42" s="121"/>
      <c r="Q42" s="122"/>
    </row>
    <row r="43" spans="1:17">
      <c r="A43" s="101" t="s">
        <v>979</v>
      </c>
      <c r="B43" s="68" t="s">
        <v>1468</v>
      </c>
      <c r="C43" s="85"/>
      <c r="D43" s="75"/>
      <c r="E43" s="76"/>
      <c r="F43" s="75"/>
      <c r="G43" s="76"/>
      <c r="H43" s="70"/>
      <c r="I43" s="69" t="s">
        <v>25</v>
      </c>
      <c r="J43" s="75"/>
      <c r="K43" s="76"/>
      <c r="L43" s="75"/>
      <c r="M43" s="76"/>
      <c r="N43" s="70"/>
      <c r="O43" s="120" t="s">
        <v>1466</v>
      </c>
      <c r="P43" s="121"/>
      <c r="Q43" s="122"/>
    </row>
    <row r="44" spans="1:17">
      <c r="A44" s="101" t="s">
        <v>979</v>
      </c>
      <c r="B44" s="68" t="s">
        <v>1469</v>
      </c>
      <c r="C44" s="85"/>
      <c r="D44" s="75"/>
      <c r="E44" s="76"/>
      <c r="F44" s="75"/>
      <c r="G44" s="76"/>
      <c r="H44" s="70"/>
      <c r="I44" s="69" t="s">
        <v>25</v>
      </c>
      <c r="J44" s="75"/>
      <c r="K44" s="76"/>
      <c r="L44" s="75"/>
      <c r="M44" s="76"/>
      <c r="N44" s="70"/>
      <c r="O44" s="120" t="s">
        <v>1473</v>
      </c>
      <c r="P44" s="121"/>
      <c r="Q44" s="122"/>
    </row>
    <row r="45" spans="1:17">
      <c r="A45" s="101" t="s">
        <v>979</v>
      </c>
      <c r="B45" s="68" t="s">
        <v>1470</v>
      </c>
      <c r="C45" s="85"/>
      <c r="D45" s="75"/>
      <c r="E45" s="76"/>
      <c r="F45" s="75"/>
      <c r="G45" s="76"/>
      <c r="H45" s="70"/>
      <c r="I45" s="69" t="s">
        <v>17</v>
      </c>
      <c r="J45" s="75"/>
      <c r="K45" s="76"/>
      <c r="L45" s="75"/>
      <c r="M45" s="76"/>
      <c r="N45" s="70"/>
      <c r="O45" s="120" t="s">
        <v>1473</v>
      </c>
      <c r="P45" s="121"/>
      <c r="Q45" s="122"/>
    </row>
    <row r="46" spans="1:17">
      <c r="A46" s="101" t="s">
        <v>979</v>
      </c>
      <c r="B46" s="68" t="s">
        <v>1471</v>
      </c>
      <c r="C46" s="85"/>
      <c r="D46" s="75"/>
      <c r="E46" s="76"/>
      <c r="F46" s="75"/>
      <c r="G46" s="76"/>
      <c r="H46" s="70"/>
      <c r="I46" s="69"/>
      <c r="J46" s="75" t="s">
        <v>25</v>
      </c>
      <c r="K46" s="76"/>
      <c r="L46" s="75"/>
      <c r="M46" s="76"/>
      <c r="N46" s="70"/>
      <c r="O46" s="120" t="s">
        <v>1473</v>
      </c>
      <c r="P46" s="121"/>
      <c r="Q46" s="122"/>
    </row>
    <row r="47" spans="1:17">
      <c r="A47" s="101" t="s">
        <v>979</v>
      </c>
      <c r="B47" s="68" t="s">
        <v>1472</v>
      </c>
      <c r="C47" s="85"/>
      <c r="D47" s="75"/>
      <c r="E47" s="76"/>
      <c r="F47" s="75"/>
      <c r="G47" s="76"/>
      <c r="H47" s="70"/>
      <c r="I47" s="69"/>
      <c r="J47" s="75"/>
      <c r="K47" s="76" t="s">
        <v>25</v>
      </c>
      <c r="L47" s="75"/>
      <c r="M47" s="76"/>
      <c r="N47" s="70"/>
      <c r="O47" s="120" t="s">
        <v>1473</v>
      </c>
      <c r="P47" s="121" t="s">
        <v>1489</v>
      </c>
      <c r="Q47" s="122"/>
    </row>
    <row r="48" spans="1:17">
      <c r="A48" s="101" t="s">
        <v>979</v>
      </c>
      <c r="B48" s="68" t="s">
        <v>1490</v>
      </c>
      <c r="C48" s="85"/>
      <c r="D48" s="75"/>
      <c r="E48" s="76"/>
      <c r="F48" s="75"/>
      <c r="G48" s="76"/>
      <c r="H48" s="70"/>
      <c r="I48" s="69" t="s">
        <v>25</v>
      </c>
      <c r="J48" s="75"/>
      <c r="K48" s="76"/>
      <c r="L48" s="75"/>
      <c r="M48" s="76"/>
      <c r="N48" s="70"/>
      <c r="O48" s="120" t="s">
        <v>1494</v>
      </c>
      <c r="P48" s="121"/>
      <c r="Q48" s="122"/>
    </row>
    <row r="49" spans="1:17">
      <c r="A49" s="101" t="s">
        <v>979</v>
      </c>
      <c r="B49" s="68" t="s">
        <v>1491</v>
      </c>
      <c r="C49" s="85"/>
      <c r="D49" s="75"/>
      <c r="E49" s="76"/>
      <c r="F49" s="75"/>
      <c r="G49" s="76"/>
      <c r="H49" s="70"/>
      <c r="I49" s="69" t="s">
        <v>25</v>
      </c>
      <c r="J49" s="75"/>
      <c r="K49" s="76"/>
      <c r="L49" s="75"/>
      <c r="M49" s="76"/>
      <c r="N49" s="70"/>
      <c r="O49" s="120" t="s">
        <v>1494</v>
      </c>
      <c r="P49" s="121"/>
      <c r="Q49" s="122"/>
    </row>
    <row r="50" spans="1:17" ht="24">
      <c r="A50" s="101" t="s">
        <v>979</v>
      </c>
      <c r="B50" s="68" t="s">
        <v>1492</v>
      </c>
      <c r="C50" s="85"/>
      <c r="D50" s="75"/>
      <c r="E50" s="76"/>
      <c r="F50" s="75"/>
      <c r="G50" s="76"/>
      <c r="H50" s="70"/>
      <c r="I50" s="69"/>
      <c r="J50" s="75"/>
      <c r="K50" s="76" t="s">
        <v>17</v>
      </c>
      <c r="L50" s="75"/>
      <c r="M50" s="76"/>
      <c r="N50" s="70"/>
      <c r="O50" s="120" t="s">
        <v>1494</v>
      </c>
      <c r="P50" s="121"/>
      <c r="Q50" s="122"/>
    </row>
    <row r="51" spans="1:17" ht="24">
      <c r="A51" s="101" t="s">
        <v>979</v>
      </c>
      <c r="B51" s="68" t="s">
        <v>1493</v>
      </c>
      <c r="C51" s="85"/>
      <c r="D51" s="75"/>
      <c r="E51" s="76"/>
      <c r="F51" s="75"/>
      <c r="G51" s="76"/>
      <c r="H51" s="70"/>
      <c r="I51" s="69"/>
      <c r="J51" s="75"/>
      <c r="K51" s="76" t="s">
        <v>17</v>
      </c>
      <c r="L51" s="75"/>
      <c r="M51" s="76"/>
      <c r="N51" s="70"/>
      <c r="O51" s="120" t="s">
        <v>1494</v>
      </c>
      <c r="P51" s="121"/>
      <c r="Q51" s="122"/>
    </row>
    <row r="52" spans="1:17" ht="23.25" customHeight="1">
      <c r="B52" s="151" t="s">
        <v>1072</v>
      </c>
      <c r="C52" s="103"/>
      <c r="D52" s="79"/>
      <c r="E52" s="80"/>
      <c r="F52" s="79"/>
      <c r="G52" s="80"/>
      <c r="H52" s="81"/>
      <c r="I52" s="78"/>
      <c r="J52" s="79"/>
      <c r="K52" s="80"/>
      <c r="L52" s="79"/>
      <c r="M52" s="80"/>
      <c r="N52" s="81"/>
      <c r="O52" s="125"/>
      <c r="P52" s="123"/>
      <c r="Q52" s="124"/>
    </row>
    <row r="53" spans="1:17">
      <c r="A53" s="101" t="s">
        <v>981</v>
      </c>
      <c r="B53" s="68" t="s">
        <v>1421</v>
      </c>
      <c r="C53" s="103"/>
      <c r="D53" s="79"/>
      <c r="E53" s="80"/>
      <c r="F53" s="79"/>
      <c r="G53" s="80"/>
      <c r="H53" s="81"/>
      <c r="I53" s="78"/>
      <c r="J53" s="79"/>
      <c r="K53" s="80" t="s">
        <v>25</v>
      </c>
      <c r="L53" s="79"/>
      <c r="M53" s="80"/>
      <c r="N53" s="81"/>
      <c r="O53" s="125" t="s">
        <v>1480</v>
      </c>
      <c r="P53" s="123" t="s">
        <v>1424</v>
      </c>
      <c r="Q53" s="124"/>
    </row>
    <row r="54" spans="1:17">
      <c r="A54" s="101" t="s">
        <v>981</v>
      </c>
      <c r="B54" s="68" t="s">
        <v>1422</v>
      </c>
      <c r="C54" s="103"/>
      <c r="D54" s="79"/>
      <c r="E54" s="80"/>
      <c r="F54" s="79"/>
      <c r="G54" s="80"/>
      <c r="H54" s="81"/>
      <c r="I54" s="78"/>
      <c r="J54" s="79"/>
      <c r="K54" s="80" t="s">
        <v>25</v>
      </c>
      <c r="L54" s="79"/>
      <c r="M54" s="80"/>
      <c r="N54" s="81"/>
      <c r="O54" s="125" t="s">
        <v>1480</v>
      </c>
      <c r="P54" s="123"/>
      <c r="Q54" s="124"/>
    </row>
    <row r="55" spans="1:17">
      <c r="A55" s="101" t="s">
        <v>981</v>
      </c>
      <c r="B55" s="68" t="s">
        <v>1423</v>
      </c>
      <c r="C55" s="103"/>
      <c r="D55" s="79"/>
      <c r="E55" s="80"/>
      <c r="F55" s="79"/>
      <c r="G55" s="80"/>
      <c r="H55" s="81"/>
      <c r="I55" s="78"/>
      <c r="J55" s="79"/>
      <c r="K55" s="80" t="s">
        <v>115</v>
      </c>
      <c r="L55" s="79"/>
      <c r="M55" s="80"/>
      <c r="N55" s="81"/>
      <c r="O55" s="125" t="s">
        <v>1480</v>
      </c>
      <c r="P55" s="123"/>
      <c r="Q55" s="124"/>
    </row>
    <row r="56" spans="1:17">
      <c r="A56" s="101" t="s">
        <v>981</v>
      </c>
      <c r="B56" s="68" t="s">
        <v>1478</v>
      </c>
      <c r="C56" s="103"/>
      <c r="D56" s="79"/>
      <c r="E56" s="80"/>
      <c r="F56" s="79"/>
      <c r="G56" s="80"/>
      <c r="H56" s="81"/>
      <c r="I56" s="78" t="s">
        <v>17</v>
      </c>
      <c r="J56" s="79"/>
      <c r="K56" s="80"/>
      <c r="L56" s="79"/>
      <c r="M56" s="80"/>
      <c r="N56" s="81"/>
      <c r="O56" s="125" t="s">
        <v>1479</v>
      </c>
      <c r="P56" s="123"/>
      <c r="Q56" s="124"/>
    </row>
    <row r="57" spans="1:17">
      <c r="B57" s="151" t="s">
        <v>31</v>
      </c>
      <c r="C57" s="85"/>
      <c r="D57" s="75"/>
      <c r="E57" s="76"/>
      <c r="F57" s="75"/>
      <c r="G57" s="76"/>
      <c r="H57" s="70"/>
      <c r="I57" s="69"/>
      <c r="J57" s="75"/>
      <c r="K57" s="76"/>
      <c r="L57" s="75"/>
      <c r="M57" s="76"/>
      <c r="N57" s="70"/>
      <c r="O57" s="120"/>
      <c r="P57" s="121"/>
      <c r="Q57" s="122"/>
    </row>
    <row r="58" spans="1:17">
      <c r="A58" s="101" t="s">
        <v>25</v>
      </c>
      <c r="B58" s="68" t="s">
        <v>1425</v>
      </c>
      <c r="C58" s="85"/>
      <c r="D58" s="75"/>
      <c r="E58" s="76"/>
      <c r="F58" s="75"/>
      <c r="G58" s="76"/>
      <c r="H58" s="70"/>
      <c r="I58" s="69"/>
      <c r="J58" s="75"/>
      <c r="K58" s="76" t="s">
        <v>25</v>
      </c>
      <c r="L58" s="75"/>
      <c r="M58" s="76"/>
      <c r="N58" s="70"/>
      <c r="O58" s="120" t="s">
        <v>1428</v>
      </c>
      <c r="P58" s="121"/>
      <c r="Q58" s="122"/>
    </row>
    <row r="59" spans="1:17">
      <c r="A59" s="101" t="s">
        <v>25</v>
      </c>
      <c r="B59" s="68" t="s">
        <v>1426</v>
      </c>
      <c r="C59" s="85"/>
      <c r="D59" s="75"/>
      <c r="E59" s="76"/>
      <c r="F59" s="75"/>
      <c r="G59" s="76"/>
      <c r="H59" s="70"/>
      <c r="I59" s="69"/>
      <c r="J59" s="75"/>
      <c r="K59" s="76" t="s">
        <v>25</v>
      </c>
      <c r="L59" s="75"/>
      <c r="M59" s="76"/>
      <c r="N59" s="70"/>
      <c r="O59" s="120" t="s">
        <v>1428</v>
      </c>
      <c r="P59" s="121"/>
      <c r="Q59" s="122"/>
    </row>
    <row r="60" spans="1:17">
      <c r="A60" s="101" t="s">
        <v>25</v>
      </c>
      <c r="B60" s="68" t="s">
        <v>1427</v>
      </c>
      <c r="C60" s="103"/>
      <c r="D60" s="79"/>
      <c r="E60" s="80"/>
      <c r="F60" s="79"/>
      <c r="G60" s="80"/>
      <c r="H60" s="81"/>
      <c r="I60" s="78"/>
      <c r="J60" s="79"/>
      <c r="K60" s="80" t="s">
        <v>115</v>
      </c>
      <c r="L60" s="79"/>
      <c r="M60" s="80"/>
      <c r="N60" s="81"/>
      <c r="O60" s="120" t="s">
        <v>1428</v>
      </c>
      <c r="P60" s="123"/>
      <c r="Q60" s="124"/>
    </row>
    <row r="61" spans="1:17">
      <c r="A61" s="101" t="s">
        <v>980</v>
      </c>
      <c r="B61" s="68" t="s">
        <v>1420</v>
      </c>
      <c r="C61" s="85"/>
      <c r="D61" s="75"/>
      <c r="E61" s="76"/>
      <c r="F61" s="75"/>
      <c r="G61" s="76"/>
      <c r="H61" s="70"/>
      <c r="I61" s="69" t="s">
        <v>25</v>
      </c>
      <c r="J61" s="75"/>
      <c r="K61" s="76"/>
      <c r="L61" s="75"/>
      <c r="M61" s="76"/>
      <c r="N61" s="70"/>
      <c r="O61" s="120" t="s">
        <v>1438</v>
      </c>
      <c r="P61" s="121"/>
      <c r="Q61" s="122"/>
    </row>
    <row r="62" spans="1:17">
      <c r="A62" s="101" t="s">
        <v>25</v>
      </c>
      <c r="B62" s="68" t="s">
        <v>1429</v>
      </c>
      <c r="C62" s="103"/>
      <c r="D62" s="79"/>
      <c r="E62" s="80"/>
      <c r="F62" s="79"/>
      <c r="G62" s="80"/>
      <c r="H62" s="81"/>
      <c r="I62" s="78"/>
      <c r="J62" s="79"/>
      <c r="K62" s="80" t="s">
        <v>25</v>
      </c>
      <c r="L62" s="79"/>
      <c r="M62" s="80"/>
      <c r="N62" s="81"/>
      <c r="O62" s="120" t="s">
        <v>1430</v>
      </c>
      <c r="P62" s="123"/>
      <c r="Q62" s="124"/>
    </row>
    <row r="63" spans="1:17">
      <c r="A63" s="101" t="s">
        <v>25</v>
      </c>
      <c r="B63" s="68" t="s">
        <v>1431</v>
      </c>
      <c r="C63" s="103"/>
      <c r="D63" s="79"/>
      <c r="E63" s="80"/>
      <c r="F63" s="79"/>
      <c r="G63" s="80"/>
      <c r="H63" s="81"/>
      <c r="I63" s="78" t="s">
        <v>115</v>
      </c>
      <c r="J63" s="79"/>
      <c r="K63" s="80"/>
      <c r="L63" s="79"/>
      <c r="M63" s="80"/>
      <c r="N63" s="81"/>
      <c r="O63" s="120" t="s">
        <v>1430</v>
      </c>
      <c r="P63" s="123"/>
      <c r="Q63" s="124"/>
    </row>
    <row r="64" spans="1:17">
      <c r="A64" s="101" t="s">
        <v>25</v>
      </c>
      <c r="B64" s="68" t="s">
        <v>1432</v>
      </c>
      <c r="C64" s="103"/>
      <c r="D64" s="79"/>
      <c r="E64" s="80"/>
      <c r="F64" s="79"/>
      <c r="G64" s="80"/>
      <c r="H64" s="81"/>
      <c r="I64" s="78" t="s">
        <v>25</v>
      </c>
      <c r="J64" s="79"/>
      <c r="K64" s="80"/>
      <c r="L64" s="79"/>
      <c r="M64" s="80"/>
      <c r="N64" s="81"/>
      <c r="O64" s="125" t="s">
        <v>1430</v>
      </c>
      <c r="P64" s="123"/>
      <c r="Q64" s="124"/>
    </row>
    <row r="65" spans="1:17">
      <c r="A65" s="101" t="s">
        <v>25</v>
      </c>
      <c r="B65" s="68" t="s">
        <v>1433</v>
      </c>
      <c r="C65" s="103"/>
      <c r="D65" s="79"/>
      <c r="E65" s="80"/>
      <c r="F65" s="79"/>
      <c r="G65" s="80"/>
      <c r="H65" s="81"/>
      <c r="I65" s="78" t="s">
        <v>25</v>
      </c>
      <c r="J65" s="79"/>
      <c r="K65" s="80"/>
      <c r="L65" s="79"/>
      <c r="M65" s="80"/>
      <c r="N65" s="81"/>
      <c r="O65" s="125" t="s">
        <v>1430</v>
      </c>
      <c r="P65" s="123"/>
      <c r="Q65" s="124"/>
    </row>
    <row r="66" spans="1:17">
      <c r="A66" s="101" t="s">
        <v>25</v>
      </c>
      <c r="B66" s="68" t="s">
        <v>1434</v>
      </c>
      <c r="C66" s="103"/>
      <c r="D66" s="79"/>
      <c r="E66" s="80"/>
      <c r="F66" s="79"/>
      <c r="G66" s="80"/>
      <c r="H66" s="81"/>
      <c r="I66" s="78" t="s">
        <v>25</v>
      </c>
      <c r="J66" s="79"/>
      <c r="K66" s="80"/>
      <c r="L66" s="79"/>
      <c r="M66" s="80"/>
      <c r="N66" s="81"/>
      <c r="O66" s="125" t="s">
        <v>1430</v>
      </c>
      <c r="P66" s="123"/>
      <c r="Q66" s="124"/>
    </row>
    <row r="67" spans="1:17">
      <c r="A67" s="101" t="s">
        <v>25</v>
      </c>
      <c r="B67" s="68" t="s">
        <v>1448</v>
      </c>
      <c r="C67" s="103"/>
      <c r="D67" s="79"/>
      <c r="E67" s="80"/>
      <c r="F67" s="79"/>
      <c r="G67" s="80"/>
      <c r="H67" s="81"/>
      <c r="I67" s="78"/>
      <c r="J67" s="79" t="s">
        <v>25</v>
      </c>
      <c r="K67" s="80"/>
      <c r="L67" s="79"/>
      <c r="M67" s="80"/>
      <c r="N67" s="81"/>
      <c r="O67" s="125" t="s">
        <v>1452</v>
      </c>
      <c r="P67" s="123"/>
      <c r="Q67" s="124"/>
    </row>
    <row r="68" spans="1:17">
      <c r="A68" s="101" t="s">
        <v>25</v>
      </c>
      <c r="B68" s="68" t="s">
        <v>1449</v>
      </c>
      <c r="C68" s="103"/>
      <c r="D68" s="79"/>
      <c r="E68" s="80"/>
      <c r="F68" s="79"/>
      <c r="G68" s="80"/>
      <c r="H68" s="81"/>
      <c r="I68" s="78" t="s">
        <v>25</v>
      </c>
      <c r="J68" s="79"/>
      <c r="K68" s="80"/>
      <c r="L68" s="79"/>
      <c r="M68" s="80"/>
      <c r="N68" s="81"/>
      <c r="O68" s="125" t="s">
        <v>1452</v>
      </c>
      <c r="P68" s="123"/>
      <c r="Q68" s="124"/>
    </row>
    <row r="69" spans="1:17" ht="24">
      <c r="A69" s="101" t="s">
        <v>25</v>
      </c>
      <c r="B69" s="68" t="s">
        <v>1450</v>
      </c>
      <c r="C69" s="103"/>
      <c r="D69" s="79"/>
      <c r="E69" s="80"/>
      <c r="F69" s="79"/>
      <c r="G69" s="80"/>
      <c r="H69" s="81"/>
      <c r="I69" s="78"/>
      <c r="J69" s="79" t="s">
        <v>25</v>
      </c>
      <c r="K69" s="80"/>
      <c r="L69" s="79"/>
      <c r="M69" s="80"/>
      <c r="N69" s="81"/>
      <c r="O69" s="125" t="s">
        <v>1452</v>
      </c>
      <c r="P69" s="123"/>
      <c r="Q69" s="124"/>
    </row>
    <row r="70" spans="1:17">
      <c r="A70" s="101" t="s">
        <v>25</v>
      </c>
      <c r="B70" s="68" t="s">
        <v>1451</v>
      </c>
      <c r="C70" s="103"/>
      <c r="D70" s="79"/>
      <c r="E70" s="80"/>
      <c r="F70" s="79"/>
      <c r="G70" s="80"/>
      <c r="H70" s="81"/>
      <c r="I70" s="78" t="s">
        <v>25</v>
      </c>
      <c r="J70" s="79"/>
      <c r="K70" s="80"/>
      <c r="L70" s="79"/>
      <c r="M70" s="80"/>
      <c r="N70" s="81"/>
      <c r="O70" s="125" t="s">
        <v>1452</v>
      </c>
      <c r="P70" s="123"/>
      <c r="Q70" s="124"/>
    </row>
    <row r="71" spans="1:17" ht="24">
      <c r="A71" s="101" t="s">
        <v>25</v>
      </c>
      <c r="B71" s="68" t="s">
        <v>1474</v>
      </c>
      <c r="C71" s="103"/>
      <c r="D71" s="79"/>
      <c r="E71" s="80" t="s">
        <v>25</v>
      </c>
      <c r="F71" s="79"/>
      <c r="G71" s="80"/>
      <c r="H71" s="81"/>
      <c r="I71" s="78"/>
      <c r="J71" s="79"/>
      <c r="K71" s="80"/>
      <c r="L71" s="79"/>
      <c r="M71" s="80"/>
      <c r="N71" s="81"/>
      <c r="O71" s="125" t="s">
        <v>1476</v>
      </c>
      <c r="P71" s="123"/>
      <c r="Q71" s="124"/>
    </row>
    <row r="72" spans="1:17">
      <c r="A72" s="101" t="s">
        <v>25</v>
      </c>
      <c r="B72" s="68" t="s">
        <v>1475</v>
      </c>
      <c r="C72" s="103"/>
      <c r="D72" s="79"/>
      <c r="E72" s="80" t="s">
        <v>25</v>
      </c>
      <c r="F72" s="79"/>
      <c r="G72" s="80"/>
      <c r="H72" s="81"/>
      <c r="I72" s="78"/>
      <c r="J72" s="79"/>
      <c r="K72" s="80"/>
      <c r="L72" s="79"/>
      <c r="M72" s="80"/>
      <c r="N72" s="81"/>
      <c r="O72" s="125" t="s">
        <v>1476</v>
      </c>
      <c r="P72" s="123"/>
      <c r="Q72" s="124"/>
    </row>
    <row r="73" spans="1:17">
      <c r="B73" s="89" t="s">
        <v>274</v>
      </c>
      <c r="C73" s="90">
        <f>SUBTOTAL(3,$C$6:$C$72)</f>
        <v>8</v>
      </c>
      <c r="D73" s="90">
        <f t="shared" ref="D73:N73" si="0">SUBTOTAL(3,D6:D72)</f>
        <v>2</v>
      </c>
      <c r="E73" s="90">
        <f t="shared" si="0"/>
        <v>6</v>
      </c>
      <c r="F73" s="90">
        <f t="shared" si="0"/>
        <v>0</v>
      </c>
      <c r="G73" s="90">
        <f t="shared" si="0"/>
        <v>0</v>
      </c>
      <c r="H73" s="90">
        <f t="shared" si="0"/>
        <v>0</v>
      </c>
      <c r="I73" s="90">
        <f t="shared" si="0"/>
        <v>22</v>
      </c>
      <c r="J73" s="90">
        <f t="shared" si="0"/>
        <v>8</v>
      </c>
      <c r="K73" s="90">
        <f t="shared" si="0"/>
        <v>16</v>
      </c>
      <c r="L73" s="90">
        <f t="shared" si="0"/>
        <v>0</v>
      </c>
      <c r="M73" s="90">
        <f t="shared" si="0"/>
        <v>0</v>
      </c>
      <c r="N73" s="90">
        <f t="shared" si="0"/>
        <v>0</v>
      </c>
      <c r="O73" s="126"/>
      <c r="P73" s="126"/>
      <c r="Q73" s="126"/>
    </row>
    <row r="74" spans="1:17">
      <c r="B74" s="102" t="s">
        <v>284</v>
      </c>
      <c r="C74" s="1"/>
      <c r="D74" s="1"/>
      <c r="E74" s="1"/>
      <c r="F74" s="1"/>
      <c r="G74" s="1"/>
      <c r="H74" s="91">
        <f>SUM(C73:H73)</f>
        <v>16</v>
      </c>
      <c r="I74" s="1"/>
      <c r="J74" s="1"/>
      <c r="K74" s="1"/>
      <c r="L74" s="1"/>
      <c r="M74" s="1"/>
      <c r="N74" s="91">
        <f>SUM(I73:N73)</f>
        <v>46</v>
      </c>
    </row>
    <row r="75" spans="1:17">
      <c r="B75" s="9" t="s">
        <v>283</v>
      </c>
      <c r="C75" s="5"/>
      <c r="N75" s="88">
        <f>N74+H74</f>
        <v>62</v>
      </c>
    </row>
    <row r="76" spans="1:17">
      <c r="B76" s="9"/>
      <c r="C76" s="5"/>
      <c r="N76" s="88"/>
    </row>
    <row r="77" spans="1:17">
      <c r="B77" s="6" t="s">
        <v>285</v>
      </c>
      <c r="O77" s="146" t="s">
        <v>552</v>
      </c>
      <c r="P77" s="146" t="s">
        <v>553</v>
      </c>
      <c r="Q77" s="146" t="s">
        <v>554</v>
      </c>
    </row>
    <row r="78" spans="1:17">
      <c r="B78" s="92" t="s">
        <v>276</v>
      </c>
      <c r="C78" s="93">
        <f>COUNTIF($C$6:$C$72,"O")</f>
        <v>0</v>
      </c>
      <c r="D78" s="93">
        <f t="shared" ref="D78:N78" si="1">COUNTIF(D6:D72,"O")</f>
        <v>0</v>
      </c>
      <c r="E78" s="93">
        <f t="shared" si="1"/>
        <v>0</v>
      </c>
      <c r="F78" s="93">
        <f t="shared" si="1"/>
        <v>0</v>
      </c>
      <c r="G78" s="93">
        <f t="shared" si="1"/>
        <v>0</v>
      </c>
      <c r="H78" s="93">
        <f t="shared" si="1"/>
        <v>0</v>
      </c>
      <c r="I78" s="93">
        <f t="shared" si="1"/>
        <v>2</v>
      </c>
      <c r="J78" s="93">
        <f t="shared" si="1"/>
        <v>0</v>
      </c>
      <c r="K78" s="93">
        <f t="shared" si="1"/>
        <v>3</v>
      </c>
      <c r="L78" s="93">
        <f t="shared" si="1"/>
        <v>0</v>
      </c>
      <c r="M78" s="93">
        <f t="shared" si="1"/>
        <v>0</v>
      </c>
      <c r="N78" s="93">
        <f t="shared" si="1"/>
        <v>0</v>
      </c>
      <c r="O78">
        <f t="shared" ref="O78:O83" si="2">SUM(C78:H78)</f>
        <v>0</v>
      </c>
      <c r="P78">
        <f t="shared" ref="P78:P83" si="3">SUM(I78:N78)</f>
        <v>5</v>
      </c>
      <c r="Q78">
        <f t="shared" ref="Q78:Q83" si="4">SUM(C78:N78)</f>
        <v>5</v>
      </c>
    </row>
    <row r="79" spans="1:17">
      <c r="B79" s="94" t="s">
        <v>448</v>
      </c>
      <c r="C79" s="95">
        <f t="shared" ref="C79:N79" si="5">COUNTIF(C$6:C$72,"B")</f>
        <v>0</v>
      </c>
      <c r="D79" s="95">
        <f t="shared" si="5"/>
        <v>0</v>
      </c>
      <c r="E79" s="95">
        <f t="shared" si="5"/>
        <v>0</v>
      </c>
      <c r="F79" s="95">
        <f t="shared" si="5"/>
        <v>0</v>
      </c>
      <c r="G79" s="95">
        <f t="shared" si="5"/>
        <v>0</v>
      </c>
      <c r="H79" s="95">
        <f t="shared" si="5"/>
        <v>0</v>
      </c>
      <c r="I79" s="95">
        <f t="shared" si="5"/>
        <v>0</v>
      </c>
      <c r="J79" s="95">
        <f t="shared" si="5"/>
        <v>0</v>
      </c>
      <c r="K79" s="95">
        <f t="shared" si="5"/>
        <v>0</v>
      </c>
      <c r="L79" s="95">
        <f t="shared" si="5"/>
        <v>0</v>
      </c>
      <c r="M79" s="95">
        <f t="shared" si="5"/>
        <v>0</v>
      </c>
      <c r="N79" s="95">
        <f t="shared" si="5"/>
        <v>0</v>
      </c>
      <c r="O79">
        <f t="shared" si="2"/>
        <v>0</v>
      </c>
      <c r="P79">
        <f t="shared" si="3"/>
        <v>0</v>
      </c>
      <c r="Q79">
        <f t="shared" si="4"/>
        <v>0</v>
      </c>
    </row>
    <row r="80" spans="1:17">
      <c r="B80" s="94" t="s">
        <v>277</v>
      </c>
      <c r="C80" s="95">
        <f t="shared" ref="C80:N80" si="6">COUNTIF(C6:C72,"P")</f>
        <v>7</v>
      </c>
      <c r="D80" s="95">
        <f t="shared" si="6"/>
        <v>2</v>
      </c>
      <c r="E80" s="95">
        <f t="shared" si="6"/>
        <v>4</v>
      </c>
      <c r="F80" s="95">
        <f t="shared" si="6"/>
        <v>0</v>
      </c>
      <c r="G80" s="95">
        <f t="shared" si="6"/>
        <v>0</v>
      </c>
      <c r="H80" s="95">
        <f t="shared" si="6"/>
        <v>0</v>
      </c>
      <c r="I80" s="95">
        <f t="shared" si="6"/>
        <v>18</v>
      </c>
      <c r="J80" s="95">
        <f t="shared" si="6"/>
        <v>8</v>
      </c>
      <c r="K80" s="95">
        <f t="shared" si="6"/>
        <v>11</v>
      </c>
      <c r="L80" s="95">
        <f t="shared" si="6"/>
        <v>0</v>
      </c>
      <c r="M80" s="95">
        <f t="shared" si="6"/>
        <v>0</v>
      </c>
      <c r="N80" s="95">
        <f t="shared" si="6"/>
        <v>0</v>
      </c>
      <c r="O80">
        <f t="shared" si="2"/>
        <v>13</v>
      </c>
      <c r="P80">
        <f t="shared" si="3"/>
        <v>37</v>
      </c>
      <c r="Q80">
        <f t="shared" si="4"/>
        <v>50</v>
      </c>
    </row>
    <row r="81" spans="2:17">
      <c r="B81" s="94" t="s">
        <v>278</v>
      </c>
      <c r="C81" s="95">
        <f t="shared" ref="C81:N81" si="7">COUNTIF(C6:C72,"$")</f>
        <v>1</v>
      </c>
      <c r="D81" s="95">
        <f t="shared" si="7"/>
        <v>0</v>
      </c>
      <c r="E81" s="95">
        <f t="shared" si="7"/>
        <v>2</v>
      </c>
      <c r="F81" s="95">
        <f t="shared" si="7"/>
        <v>0</v>
      </c>
      <c r="G81" s="95">
        <f t="shared" si="7"/>
        <v>0</v>
      </c>
      <c r="H81" s="95">
        <f t="shared" si="7"/>
        <v>0</v>
      </c>
      <c r="I81" s="95">
        <f t="shared" si="7"/>
        <v>2</v>
      </c>
      <c r="J81" s="95">
        <f t="shared" si="7"/>
        <v>0</v>
      </c>
      <c r="K81" s="95">
        <f t="shared" si="7"/>
        <v>2</v>
      </c>
      <c r="L81" s="95">
        <f t="shared" si="7"/>
        <v>0</v>
      </c>
      <c r="M81" s="95">
        <f t="shared" si="7"/>
        <v>0</v>
      </c>
      <c r="N81" s="95">
        <f t="shared" si="7"/>
        <v>0</v>
      </c>
      <c r="O81">
        <f t="shared" si="2"/>
        <v>3</v>
      </c>
      <c r="P81">
        <f t="shared" si="3"/>
        <v>4</v>
      </c>
      <c r="Q81">
        <f t="shared" si="4"/>
        <v>7</v>
      </c>
    </row>
    <row r="82" spans="2:17">
      <c r="B82" s="94" t="s">
        <v>279</v>
      </c>
      <c r="C82" s="95">
        <f t="shared" ref="C82:N82" si="8">COUNTIF(C6:C72,"I")</f>
        <v>0</v>
      </c>
      <c r="D82" s="95">
        <f t="shared" si="8"/>
        <v>0</v>
      </c>
      <c r="E82" s="95">
        <f t="shared" si="8"/>
        <v>0</v>
      </c>
      <c r="F82" s="95">
        <f t="shared" si="8"/>
        <v>0</v>
      </c>
      <c r="G82" s="95">
        <f t="shared" si="8"/>
        <v>0</v>
      </c>
      <c r="H82" s="95">
        <f t="shared" si="8"/>
        <v>0</v>
      </c>
      <c r="I82" s="95">
        <f t="shared" si="8"/>
        <v>0</v>
      </c>
      <c r="J82" s="95">
        <f t="shared" si="8"/>
        <v>0</v>
      </c>
      <c r="K82" s="95">
        <f t="shared" si="8"/>
        <v>0</v>
      </c>
      <c r="L82" s="95">
        <f t="shared" si="8"/>
        <v>0</v>
      </c>
      <c r="M82" s="95">
        <f t="shared" si="8"/>
        <v>0</v>
      </c>
      <c r="N82" s="95">
        <f t="shared" si="8"/>
        <v>0</v>
      </c>
      <c r="O82">
        <f t="shared" si="2"/>
        <v>0</v>
      </c>
      <c r="P82">
        <f t="shared" si="3"/>
        <v>0</v>
      </c>
      <c r="Q82">
        <f t="shared" si="4"/>
        <v>0</v>
      </c>
    </row>
    <row r="83" spans="2:17" ht="15" thickBot="1">
      <c r="B83" s="94" t="s">
        <v>280</v>
      </c>
      <c r="C83" s="95">
        <f t="shared" ref="C83:N83" si="9">COUNTIF(C6:C72,"M")</f>
        <v>0</v>
      </c>
      <c r="D83" s="95">
        <f t="shared" si="9"/>
        <v>0</v>
      </c>
      <c r="E83" s="95">
        <f t="shared" si="9"/>
        <v>0</v>
      </c>
      <c r="F83" s="95">
        <f t="shared" si="9"/>
        <v>0</v>
      </c>
      <c r="G83" s="95">
        <f t="shared" si="9"/>
        <v>0</v>
      </c>
      <c r="H83" s="95">
        <f t="shared" si="9"/>
        <v>0</v>
      </c>
      <c r="I83" s="95">
        <f t="shared" si="9"/>
        <v>0</v>
      </c>
      <c r="J83" s="95">
        <f t="shared" si="9"/>
        <v>0</v>
      </c>
      <c r="K83" s="95">
        <f t="shared" si="9"/>
        <v>0</v>
      </c>
      <c r="L83" s="95">
        <f t="shared" si="9"/>
        <v>0</v>
      </c>
      <c r="M83" s="95">
        <f t="shared" si="9"/>
        <v>0</v>
      </c>
      <c r="N83" s="95">
        <f t="shared" si="9"/>
        <v>0</v>
      </c>
      <c r="O83">
        <f t="shared" si="2"/>
        <v>0</v>
      </c>
      <c r="P83">
        <f t="shared" si="3"/>
        <v>0</v>
      </c>
      <c r="Q83">
        <f t="shared" si="4"/>
        <v>0</v>
      </c>
    </row>
    <row r="84" spans="2:17" ht="15" thickTop="1">
      <c r="B84" s="96" t="s">
        <v>282</v>
      </c>
      <c r="C84" s="97">
        <f>SUM(C78:C83)</f>
        <v>8</v>
      </c>
      <c r="D84" s="97">
        <f t="shared" ref="D84:P84" si="10">SUM(D78:D83)</f>
        <v>2</v>
      </c>
      <c r="E84" s="97">
        <f t="shared" si="10"/>
        <v>6</v>
      </c>
      <c r="F84" s="97">
        <f t="shared" si="10"/>
        <v>0</v>
      </c>
      <c r="G84" s="97">
        <f t="shared" si="10"/>
        <v>0</v>
      </c>
      <c r="H84" s="97">
        <f t="shared" si="10"/>
        <v>0</v>
      </c>
      <c r="I84" s="97">
        <f t="shared" si="10"/>
        <v>22</v>
      </c>
      <c r="J84" s="97">
        <f t="shared" si="10"/>
        <v>8</v>
      </c>
      <c r="K84" s="97">
        <f t="shared" si="10"/>
        <v>16</v>
      </c>
      <c r="L84" s="97">
        <f t="shared" si="10"/>
        <v>0</v>
      </c>
      <c r="M84" s="97">
        <f t="shared" si="10"/>
        <v>0</v>
      </c>
      <c r="N84" s="97">
        <f t="shared" si="10"/>
        <v>0</v>
      </c>
      <c r="O84" s="97">
        <f t="shared" si="10"/>
        <v>16</v>
      </c>
      <c r="P84" s="97">
        <f t="shared" si="10"/>
        <v>46</v>
      </c>
      <c r="Q84" s="97">
        <f>SUM(Q78:Q83)</f>
        <v>62</v>
      </c>
    </row>
    <row r="85" spans="2:17">
      <c r="C85" s="86"/>
      <c r="N85">
        <f>SUM(C84:N84)</f>
        <v>62</v>
      </c>
    </row>
    <row r="87" spans="2:17">
      <c r="B87" s="98" t="s">
        <v>281</v>
      </c>
      <c r="C87" s="99">
        <f>IF(C84=C73,1,"ERROR")</f>
        <v>1</v>
      </c>
      <c r="D87" s="99">
        <f>IF(D84=D73,1,"ERROR")</f>
        <v>1</v>
      </c>
      <c r="E87" s="99">
        <f t="shared" ref="E87:N87" si="11">IF(E84=E73,1,"ERROR")</f>
        <v>1</v>
      </c>
      <c r="F87" s="99">
        <f t="shared" si="11"/>
        <v>1</v>
      </c>
      <c r="G87" s="99">
        <f t="shared" si="11"/>
        <v>1</v>
      </c>
      <c r="H87" s="99">
        <f t="shared" si="11"/>
        <v>1</v>
      </c>
      <c r="I87" s="99">
        <f t="shared" si="11"/>
        <v>1</v>
      </c>
      <c r="J87" s="99">
        <f t="shared" si="11"/>
        <v>1</v>
      </c>
      <c r="K87" s="99">
        <f t="shared" si="11"/>
        <v>1</v>
      </c>
      <c r="L87" s="99">
        <f t="shared" si="11"/>
        <v>1</v>
      </c>
      <c r="M87" s="99">
        <f t="shared" si="11"/>
        <v>1</v>
      </c>
      <c r="N87" s="99">
        <f t="shared" si="11"/>
        <v>1</v>
      </c>
    </row>
    <row r="90" spans="2:17">
      <c r="B90" s="92" t="s">
        <v>28</v>
      </c>
      <c r="C90" s="93">
        <f>COUNTIF($A$6:$A$72,"b")</f>
        <v>11</v>
      </c>
      <c r="D90" s="153">
        <f t="shared" ref="D90:D95" si="12">C90/$C$96</f>
        <v>0.17741935483870969</v>
      </c>
    </row>
    <row r="91" spans="2:17">
      <c r="B91" s="94" t="s">
        <v>29</v>
      </c>
      <c r="C91" s="95">
        <f>COUNTIF($A$6:$A$72,"e")</f>
        <v>9</v>
      </c>
      <c r="D91" s="153">
        <f t="shared" si="12"/>
        <v>0.14516129032258066</v>
      </c>
    </row>
    <row r="92" spans="2:17">
      <c r="B92" s="94" t="s">
        <v>30</v>
      </c>
      <c r="C92" s="95">
        <f>COUNTIF($A$6:$A$72,"s")</f>
        <v>23</v>
      </c>
      <c r="D92" s="153">
        <f t="shared" si="12"/>
        <v>0.37096774193548387</v>
      </c>
    </row>
    <row r="93" spans="2:17">
      <c r="B93" s="94" t="s">
        <v>31</v>
      </c>
      <c r="C93" s="95">
        <f>COUNTIF($A$6:$A$72,"p")</f>
        <v>15</v>
      </c>
      <c r="D93" s="153">
        <f t="shared" si="12"/>
        <v>0.24193548387096775</v>
      </c>
    </row>
    <row r="94" spans="2:17">
      <c r="B94" s="94" t="s">
        <v>390</v>
      </c>
      <c r="C94" s="95">
        <f>COUNTIF($A$6:$A$72,"eng")</f>
        <v>4</v>
      </c>
      <c r="D94" s="153">
        <f t="shared" si="12"/>
        <v>6.4516129032258063E-2</v>
      </c>
    </row>
    <row r="95" spans="2:17">
      <c r="B95" s="148" t="s">
        <v>1085</v>
      </c>
      <c r="C95" s="95">
        <f>COUNTIF($A$6:$A$72,"a")</f>
        <v>0</v>
      </c>
      <c r="D95" s="153">
        <f t="shared" si="12"/>
        <v>0</v>
      </c>
    </row>
    <row r="96" spans="2:17">
      <c r="C96" s="5">
        <f>SUM(C90:C95)</f>
        <v>62</v>
      </c>
      <c r="D96" s="5">
        <f>SUM(D90:D95)</f>
        <v>1</v>
      </c>
    </row>
    <row r="99" spans="1:16" s="104" customFormat="1">
      <c r="A99" s="101"/>
      <c r="B99" s="28"/>
      <c r="C99" s="301" t="s">
        <v>9</v>
      </c>
      <c r="D99" s="302"/>
      <c r="E99" s="302"/>
      <c r="F99" s="302"/>
      <c r="G99" s="302"/>
      <c r="H99" s="303"/>
      <c r="I99" s="301" t="s">
        <v>8</v>
      </c>
      <c r="J99" s="302"/>
      <c r="K99" s="302"/>
      <c r="L99" s="302"/>
      <c r="M99" s="302"/>
      <c r="N99" s="304"/>
    </row>
    <row r="100" spans="1:16" s="104" customFormat="1">
      <c r="A100" s="101"/>
      <c r="B100" s="29"/>
      <c r="C100" s="83" t="s">
        <v>13</v>
      </c>
      <c r="D100" s="23"/>
      <c r="E100" s="23"/>
      <c r="F100" s="23"/>
      <c r="G100" s="23"/>
      <c r="H100" s="24" t="s">
        <v>12</v>
      </c>
      <c r="I100" s="22" t="s">
        <v>13</v>
      </c>
      <c r="J100" s="23"/>
      <c r="K100" s="23"/>
      <c r="L100" s="23"/>
      <c r="M100" s="23"/>
      <c r="N100" s="24" t="s">
        <v>12</v>
      </c>
    </row>
    <row r="101" spans="1:16" s="104" customFormat="1">
      <c r="A101" s="101"/>
      <c r="B101" s="67" t="s">
        <v>15</v>
      </c>
      <c r="C101" s="309" t="s">
        <v>2</v>
      </c>
      <c r="D101" s="310"/>
      <c r="E101" s="310" t="s">
        <v>1</v>
      </c>
      <c r="F101" s="310"/>
      <c r="G101" s="310" t="s">
        <v>0</v>
      </c>
      <c r="H101" s="311"/>
      <c r="I101" s="309" t="s">
        <v>2</v>
      </c>
      <c r="J101" s="310"/>
      <c r="K101" s="310" t="s">
        <v>1</v>
      </c>
      <c r="L101" s="310"/>
      <c r="M101" s="310" t="s">
        <v>0</v>
      </c>
      <c r="N101" s="311"/>
    </row>
    <row r="102" spans="1:16" s="104" customFormat="1">
      <c r="A102" s="101"/>
      <c r="B102" s="168" t="s">
        <v>213</v>
      </c>
      <c r="C102" s="84" t="s">
        <v>7</v>
      </c>
      <c r="D102" s="53" t="s">
        <v>6</v>
      </c>
      <c r="E102" s="53" t="s">
        <v>4</v>
      </c>
      <c r="F102" s="53" t="s">
        <v>5</v>
      </c>
      <c r="G102" s="53"/>
      <c r="H102" s="54" t="s">
        <v>3</v>
      </c>
      <c r="I102" s="52" t="s">
        <v>7</v>
      </c>
      <c r="J102" s="53" t="s">
        <v>6</v>
      </c>
      <c r="K102" s="53" t="s">
        <v>4</v>
      </c>
      <c r="L102" s="53" t="s">
        <v>5</v>
      </c>
      <c r="M102" s="53"/>
      <c r="N102" s="54" t="s">
        <v>3</v>
      </c>
    </row>
    <row r="103" spans="1:16" s="104" customFormat="1">
      <c r="A103" s="101"/>
      <c r="B103" s="92" t="s">
        <v>28</v>
      </c>
      <c r="C103" s="171">
        <f>SUBTOTAL(3,C7:C17)</f>
        <v>0</v>
      </c>
      <c r="D103" s="93">
        <f t="shared" ref="D103:N103" si="13">SUBTOTAL(3,D7:D17)</f>
        <v>1</v>
      </c>
      <c r="E103" s="93">
        <f t="shared" si="13"/>
        <v>2</v>
      </c>
      <c r="F103" s="93">
        <f t="shared" si="13"/>
        <v>0</v>
      </c>
      <c r="G103" s="93">
        <f t="shared" si="13"/>
        <v>0</v>
      </c>
      <c r="H103" s="93">
        <f t="shared" si="13"/>
        <v>0</v>
      </c>
      <c r="I103" s="171">
        <f t="shared" si="13"/>
        <v>1</v>
      </c>
      <c r="J103" s="93">
        <f t="shared" si="13"/>
        <v>3</v>
      </c>
      <c r="K103" s="93">
        <f t="shared" si="13"/>
        <v>4</v>
      </c>
      <c r="L103" s="93">
        <f t="shared" si="13"/>
        <v>0</v>
      </c>
      <c r="M103" s="93">
        <f t="shared" si="13"/>
        <v>0</v>
      </c>
      <c r="N103" s="172">
        <f t="shared" si="13"/>
        <v>0</v>
      </c>
      <c r="O103" s="93">
        <f>COUNTIF($A$6:$A$206,"b")</f>
        <v>11</v>
      </c>
      <c r="P103" s="170">
        <f>O103/O113</f>
        <v>0.17741935483870969</v>
      </c>
    </row>
    <row r="104" spans="1:16" s="104" customFormat="1">
      <c r="A104" s="101"/>
      <c r="B104" s="94"/>
      <c r="C104" s="173"/>
      <c r="D104" s="95"/>
      <c r="E104" s="95"/>
      <c r="F104" s="95"/>
      <c r="G104" s="95"/>
      <c r="H104" s="178">
        <f>(SUM(C103:H103))/O113</f>
        <v>4.8387096774193547E-2</v>
      </c>
      <c r="I104" s="173"/>
      <c r="J104" s="95"/>
      <c r="K104" s="95"/>
      <c r="L104" s="95"/>
      <c r="M104" s="95"/>
      <c r="N104" s="176">
        <f>(SUM(I103:N103))/O113</f>
        <v>0.12903225806451613</v>
      </c>
      <c r="O104" s="95"/>
      <c r="P104" s="170"/>
    </row>
    <row r="105" spans="1:16" s="104" customFormat="1">
      <c r="A105" s="101"/>
      <c r="B105" s="94" t="s">
        <v>29</v>
      </c>
      <c r="C105" s="173">
        <f t="shared" ref="C105:N105" si="14">SUBTOTAL(3,C19:C27)</f>
        <v>6</v>
      </c>
      <c r="D105" s="95">
        <f t="shared" si="14"/>
        <v>1</v>
      </c>
      <c r="E105" s="95">
        <f t="shared" si="14"/>
        <v>2</v>
      </c>
      <c r="F105" s="95">
        <f t="shared" si="14"/>
        <v>0</v>
      </c>
      <c r="G105" s="95">
        <f t="shared" si="14"/>
        <v>0</v>
      </c>
      <c r="H105" s="95">
        <f t="shared" si="14"/>
        <v>0</v>
      </c>
      <c r="I105" s="173">
        <f t="shared" si="14"/>
        <v>0</v>
      </c>
      <c r="J105" s="95">
        <f t="shared" si="14"/>
        <v>0</v>
      </c>
      <c r="K105" s="95">
        <f t="shared" si="14"/>
        <v>0</v>
      </c>
      <c r="L105" s="95">
        <f t="shared" si="14"/>
        <v>0</v>
      </c>
      <c r="M105" s="95">
        <f t="shared" si="14"/>
        <v>0</v>
      </c>
      <c r="N105" s="174">
        <f t="shared" si="14"/>
        <v>0</v>
      </c>
      <c r="O105" s="95">
        <f>COUNTIF($A$6:$A$206,"e")</f>
        <v>9</v>
      </c>
      <c r="P105" s="170">
        <f>O105/O113</f>
        <v>0.14516129032258066</v>
      </c>
    </row>
    <row r="106" spans="1:16" s="104" customFormat="1">
      <c r="A106" s="101"/>
      <c r="B106" s="94"/>
      <c r="C106" s="173"/>
      <c r="D106" s="95"/>
      <c r="E106" s="95"/>
      <c r="F106" s="95"/>
      <c r="G106" s="95"/>
      <c r="H106" s="178">
        <f>(SUM(C105:H105))/O113</f>
        <v>0.14516129032258066</v>
      </c>
      <c r="I106" s="173"/>
      <c r="J106" s="95"/>
      <c r="K106" s="95"/>
      <c r="L106" s="95"/>
      <c r="M106" s="95"/>
      <c r="N106" s="176">
        <f>(SUM(I105:N105))/O113</f>
        <v>0</v>
      </c>
      <c r="O106" s="95"/>
      <c r="P106" s="170"/>
    </row>
    <row r="107" spans="1:16" s="104" customFormat="1">
      <c r="A107" s="101"/>
      <c r="B107" s="94" t="s">
        <v>30</v>
      </c>
      <c r="C107" s="173">
        <f t="shared" ref="C107:N107" si="15">SUBTOTAL(3,C29:C51)</f>
        <v>2</v>
      </c>
      <c r="D107" s="95">
        <f t="shared" si="15"/>
        <v>0</v>
      </c>
      <c r="E107" s="95">
        <f t="shared" si="15"/>
        <v>0</v>
      </c>
      <c r="F107" s="95">
        <f t="shared" si="15"/>
        <v>0</v>
      </c>
      <c r="G107" s="95">
        <f t="shared" si="15"/>
        <v>0</v>
      </c>
      <c r="H107" s="95">
        <f t="shared" si="15"/>
        <v>0</v>
      </c>
      <c r="I107" s="173">
        <f t="shared" si="15"/>
        <v>13</v>
      </c>
      <c r="J107" s="95">
        <f t="shared" si="15"/>
        <v>3</v>
      </c>
      <c r="K107" s="95">
        <f t="shared" si="15"/>
        <v>5</v>
      </c>
      <c r="L107" s="95">
        <f t="shared" si="15"/>
        <v>0</v>
      </c>
      <c r="M107" s="95">
        <f t="shared" si="15"/>
        <v>0</v>
      </c>
      <c r="N107" s="174">
        <f t="shared" si="15"/>
        <v>0</v>
      </c>
      <c r="O107" s="95">
        <f>COUNTIF($A$6:$A$206,"s")</f>
        <v>23</v>
      </c>
      <c r="P107" s="170">
        <f>O107/O113</f>
        <v>0.37096774193548387</v>
      </c>
    </row>
    <row r="108" spans="1:16" s="104" customFormat="1">
      <c r="A108" s="101"/>
      <c r="B108" s="94"/>
      <c r="C108" s="173"/>
      <c r="D108" s="95"/>
      <c r="E108" s="95"/>
      <c r="F108" s="95"/>
      <c r="G108" s="95"/>
      <c r="H108" s="178">
        <f>(SUM(C107:H107))/O113</f>
        <v>3.2258064516129031E-2</v>
      </c>
      <c r="I108" s="173"/>
      <c r="J108" s="95"/>
      <c r="K108" s="95"/>
      <c r="L108" s="95"/>
      <c r="M108" s="95"/>
      <c r="N108" s="176">
        <f>(SUM(I107:N107))/O113</f>
        <v>0.33870967741935482</v>
      </c>
      <c r="O108" s="95"/>
      <c r="P108" s="170"/>
    </row>
    <row r="109" spans="1:16" s="104" customFormat="1">
      <c r="A109" s="101"/>
      <c r="B109" s="94" t="s">
        <v>31</v>
      </c>
      <c r="C109" s="173">
        <f>SUBTOTAL(3,C58:C72)</f>
        <v>0</v>
      </c>
      <c r="D109" s="95">
        <f t="shared" ref="D109:N109" si="16">SUBTOTAL(3,D58:D72)</f>
        <v>0</v>
      </c>
      <c r="E109" s="95">
        <f t="shared" si="16"/>
        <v>2</v>
      </c>
      <c r="F109" s="95">
        <f t="shared" si="16"/>
        <v>0</v>
      </c>
      <c r="G109" s="95">
        <f t="shared" si="16"/>
        <v>0</v>
      </c>
      <c r="H109" s="174">
        <f t="shared" si="16"/>
        <v>0</v>
      </c>
      <c r="I109" s="173">
        <f t="shared" si="16"/>
        <v>7</v>
      </c>
      <c r="J109" s="95">
        <f t="shared" si="16"/>
        <v>2</v>
      </c>
      <c r="K109" s="95">
        <f t="shared" si="16"/>
        <v>4</v>
      </c>
      <c r="L109" s="95">
        <f t="shared" si="16"/>
        <v>0</v>
      </c>
      <c r="M109" s="95">
        <f t="shared" si="16"/>
        <v>0</v>
      </c>
      <c r="N109" s="95">
        <f t="shared" si="16"/>
        <v>0</v>
      </c>
      <c r="O109" s="95">
        <f>COUNTIF($A$6:$A$206,"p")</f>
        <v>15</v>
      </c>
      <c r="P109" s="170">
        <f>O109/O113</f>
        <v>0.24193548387096775</v>
      </c>
    </row>
    <row r="110" spans="1:16" s="104" customFormat="1">
      <c r="A110" s="101"/>
      <c r="B110" s="94"/>
      <c r="C110" s="173"/>
      <c r="D110" s="95"/>
      <c r="E110" s="95"/>
      <c r="F110" s="95"/>
      <c r="G110" s="95"/>
      <c r="H110" s="176">
        <f>(SUM(C109:H109))/O113</f>
        <v>3.2258064516129031E-2</v>
      </c>
      <c r="I110" s="173"/>
      <c r="J110" s="95"/>
      <c r="K110" s="95"/>
      <c r="L110" s="95"/>
      <c r="M110" s="95"/>
      <c r="N110" s="176">
        <f>(SUM(I109:N109))/O113</f>
        <v>0.20967741935483872</v>
      </c>
      <c r="O110" s="95"/>
      <c r="P110" s="170"/>
    </row>
    <row r="111" spans="1:16" s="104" customFormat="1">
      <c r="A111" s="101"/>
      <c r="B111" s="94" t="s">
        <v>390</v>
      </c>
      <c r="C111" s="173">
        <f>SUBTOTAL(3,C53:C56)</f>
        <v>0</v>
      </c>
      <c r="D111" s="95">
        <f t="shared" ref="D111:N111" si="17">SUBTOTAL(3,D53:D56)</f>
        <v>0</v>
      </c>
      <c r="E111" s="95">
        <f t="shared" si="17"/>
        <v>0</v>
      </c>
      <c r="F111" s="95">
        <f t="shared" si="17"/>
        <v>0</v>
      </c>
      <c r="G111" s="95">
        <f t="shared" si="17"/>
        <v>0</v>
      </c>
      <c r="H111" s="174">
        <f t="shared" si="17"/>
        <v>0</v>
      </c>
      <c r="I111" s="173">
        <f t="shared" si="17"/>
        <v>1</v>
      </c>
      <c r="J111" s="95">
        <f t="shared" si="17"/>
        <v>0</v>
      </c>
      <c r="K111" s="95">
        <f t="shared" si="17"/>
        <v>3</v>
      </c>
      <c r="L111" s="95">
        <f t="shared" si="17"/>
        <v>0</v>
      </c>
      <c r="M111" s="95">
        <f t="shared" si="17"/>
        <v>0</v>
      </c>
      <c r="N111" s="95">
        <f t="shared" si="17"/>
        <v>0</v>
      </c>
      <c r="O111" s="95">
        <f>COUNTIF($A$6:$A$206,"eng")</f>
        <v>4</v>
      </c>
      <c r="P111" s="170">
        <f>O111/O113</f>
        <v>6.4516129032258063E-2</v>
      </c>
    </row>
    <row r="112" spans="1:16" s="104" customFormat="1">
      <c r="A112" s="101"/>
      <c r="B112" s="148"/>
      <c r="C112" s="175"/>
      <c r="D112" s="149"/>
      <c r="E112" s="149"/>
      <c r="F112" s="149"/>
      <c r="G112" s="149"/>
      <c r="H112" s="177">
        <f>(SUM(C111:H111))/O113</f>
        <v>0</v>
      </c>
      <c r="I112" s="175"/>
      <c r="J112" s="149"/>
      <c r="K112" s="149"/>
      <c r="L112" s="149"/>
      <c r="M112" s="149"/>
      <c r="N112" s="177">
        <f>(SUM(I111:N111))/O113</f>
        <v>6.4516129032258063E-2</v>
      </c>
      <c r="O112" s="149"/>
      <c r="P112" s="170"/>
    </row>
    <row r="113" spans="1:16" s="104" customFormat="1">
      <c r="A113" s="101"/>
      <c r="B113"/>
      <c r="C113" s="82">
        <f>SUM(C103,C105,C107,C109,C111)</f>
        <v>8</v>
      </c>
      <c r="D113" s="82">
        <f>SUM(D103,D105,D107,D109,D111)</f>
        <v>2</v>
      </c>
      <c r="E113" s="82">
        <f>SUM(E103,E105,E107,E109,E111)</f>
        <v>6</v>
      </c>
      <c r="F113" s="82">
        <f>SUM(F103,F105,F107,F109,F111)</f>
        <v>0</v>
      </c>
      <c r="G113" s="82"/>
      <c r="H113" s="82">
        <f>SUM(H103,H105,H107,H109,H111)</f>
        <v>0</v>
      </c>
      <c r="I113" s="82">
        <f>SUM(I103,I105,I107,I109,I111)</f>
        <v>22</v>
      </c>
      <c r="J113" s="82">
        <f>SUM(J103,J105,J107,J109,J111)</f>
        <v>8</v>
      </c>
      <c r="K113" s="82">
        <f>SUM(K103,K105,K107,K109,K111)</f>
        <v>16</v>
      </c>
      <c r="L113" s="82">
        <f>SUM(L103,L105,L107,L109,L111)</f>
        <v>0</v>
      </c>
      <c r="M113" s="82"/>
      <c r="N113" s="82">
        <f>SUM(N103,N105,N107,N109,N111)</f>
        <v>0</v>
      </c>
      <c r="O113" s="5">
        <f>SUM(O103:O111)</f>
        <v>62</v>
      </c>
      <c r="P113" s="153">
        <f>SUM(P103:P112)</f>
        <v>1</v>
      </c>
    </row>
    <row r="114" spans="1:16">
      <c r="H114">
        <f>SUM(C113:H113)</f>
        <v>16</v>
      </c>
      <c r="N114">
        <f>SUM(I113:N113)</f>
        <v>46</v>
      </c>
      <c r="O114" s="104">
        <f>N114+H114</f>
        <v>62</v>
      </c>
    </row>
  </sheetData>
  <mergeCells count="16">
    <mergeCell ref="C2:H2"/>
    <mergeCell ref="I2:N2"/>
    <mergeCell ref="C4:D4"/>
    <mergeCell ref="E4:F4"/>
    <mergeCell ref="G4:H4"/>
    <mergeCell ref="I4:J4"/>
    <mergeCell ref="K4:L4"/>
    <mergeCell ref="M4:N4"/>
    <mergeCell ref="C99:H99"/>
    <mergeCell ref="I99:N99"/>
    <mergeCell ref="C101:D101"/>
    <mergeCell ref="E101:F101"/>
    <mergeCell ref="G101:H101"/>
    <mergeCell ref="I101:J101"/>
    <mergeCell ref="K101:L101"/>
    <mergeCell ref="M101:N101"/>
  </mergeCells>
  <hyperlinks>
    <hyperlink ref="C1" r:id="rId1"/>
  </hyperlinks>
  <pageMargins left="0.7" right="0.7" top="0.75" bottom="0.75" header="0.3" footer="0.3"/>
  <pageSetup orientation="portrait" verticalDpi="0"/>
  <legacyDrawing r:id="rId2"/>
  <extLst>
    <ext xmlns:mx="http://schemas.microsoft.com/office/mac/excel/2008/main" uri="{64002731-A6B0-56B0-2670-7721B7C09600}">
      <mx:PLV Mode="0" OnePage="0" WScale="0"/>
    </ext>
  </extLst>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rgb="FF00B050"/>
  </sheetPr>
  <dimension ref="A1:Q87"/>
  <sheetViews>
    <sheetView zoomScale="85" zoomScaleNormal="85" zoomScalePageLayoutView="85" workbookViewId="0">
      <pane xSplit="2" ySplit="5" topLeftCell="C6" activePane="bottomRight" state="frozen"/>
      <selection activeCell="B1" sqref="B1"/>
      <selection pane="topRight" activeCell="C1" sqref="C1"/>
      <selection pane="bottomLeft" activeCell="B6" sqref="B6"/>
      <selection pane="bottomRight" activeCell="Q9" sqref="Q9"/>
    </sheetView>
  </sheetViews>
  <sheetFormatPr baseColWidth="10" defaultColWidth="8.83203125" defaultRowHeight="14" x14ac:dyDescent="0"/>
  <cols>
    <col min="1" max="1" width="4.33203125" style="101" bestFit="1" customWidth="1"/>
    <col min="2" max="2" width="47.5" customWidth="1"/>
    <col min="3" max="3" width="10.33203125" style="82" customWidth="1"/>
    <col min="4" max="4" width="9.1640625" customWidth="1"/>
    <col min="6" max="6" width="11.83203125" customWidth="1"/>
    <col min="7" max="7" width="6.1640625" customWidth="1"/>
    <col min="9" max="9" width="10.1640625" customWidth="1"/>
    <col min="10" max="10" width="9.6640625" customWidth="1"/>
    <col min="11" max="11" width="7.6640625" customWidth="1"/>
    <col min="12" max="12" width="11.5" customWidth="1"/>
    <col min="13" max="13" width="5.33203125" customWidth="1"/>
    <col min="14" max="14" width="7.6640625" customWidth="1"/>
    <col min="15" max="15" width="29.1640625" style="104" customWidth="1"/>
    <col min="16" max="16" width="29.6640625" style="104" customWidth="1"/>
    <col min="17" max="17" width="27.6640625" style="104" customWidth="1"/>
  </cols>
  <sheetData>
    <row r="1" spans="1:17">
      <c r="B1" s="51" t="s">
        <v>1366</v>
      </c>
      <c r="C1"/>
    </row>
    <row r="2" spans="1:17" ht="17.5" customHeight="1">
      <c r="B2" s="28"/>
      <c r="C2" s="301" t="s">
        <v>9</v>
      </c>
      <c r="D2" s="302"/>
      <c r="E2" s="302"/>
      <c r="F2" s="302"/>
      <c r="G2" s="302"/>
      <c r="H2" s="303"/>
      <c r="I2" s="301" t="s">
        <v>8</v>
      </c>
      <c r="J2" s="302"/>
      <c r="K2" s="302"/>
      <c r="L2" s="302"/>
      <c r="M2" s="302"/>
      <c r="N2" s="304"/>
      <c r="O2" s="105"/>
      <c r="P2" s="106"/>
      <c r="Q2" s="107"/>
    </row>
    <row r="3" spans="1:17" hidden="1">
      <c r="B3" s="29"/>
      <c r="C3" s="83" t="s">
        <v>13</v>
      </c>
      <c r="D3" s="23"/>
      <c r="E3" s="23"/>
      <c r="F3" s="23"/>
      <c r="G3" s="23"/>
      <c r="H3" s="24" t="s">
        <v>12</v>
      </c>
      <c r="I3" s="22" t="s">
        <v>13</v>
      </c>
      <c r="J3" s="23"/>
      <c r="K3" s="23"/>
      <c r="L3" s="23"/>
      <c r="M3" s="23"/>
      <c r="N3" s="24" t="s">
        <v>12</v>
      </c>
      <c r="O3" s="108"/>
      <c r="P3" s="109"/>
      <c r="Q3" s="110"/>
    </row>
    <row r="4" spans="1:17" s="58" customFormat="1" ht="20.5" customHeight="1">
      <c r="A4" s="101"/>
      <c r="B4" s="67" t="s">
        <v>15</v>
      </c>
      <c r="C4" s="309" t="s">
        <v>2</v>
      </c>
      <c r="D4" s="310"/>
      <c r="E4" s="310" t="s">
        <v>1</v>
      </c>
      <c r="F4" s="310"/>
      <c r="G4" s="310" t="s">
        <v>0</v>
      </c>
      <c r="H4" s="311"/>
      <c r="I4" s="309" t="s">
        <v>2</v>
      </c>
      <c r="J4" s="310"/>
      <c r="K4" s="310" t="s">
        <v>1</v>
      </c>
      <c r="L4" s="310"/>
      <c r="M4" s="310" t="s">
        <v>0</v>
      </c>
      <c r="N4" s="311"/>
      <c r="O4" s="111"/>
      <c r="P4" s="112"/>
      <c r="Q4" s="113"/>
    </row>
    <row r="5" spans="1:17" s="58" customFormat="1" ht="24" customHeight="1">
      <c r="A5" s="101"/>
      <c r="B5" s="66" t="s">
        <v>213</v>
      </c>
      <c r="C5" s="84" t="s">
        <v>7</v>
      </c>
      <c r="D5" s="53" t="s">
        <v>6</v>
      </c>
      <c r="E5" s="53" t="s">
        <v>4</v>
      </c>
      <c r="F5" s="53" t="s">
        <v>5</v>
      </c>
      <c r="G5" s="53"/>
      <c r="H5" s="54" t="s">
        <v>3</v>
      </c>
      <c r="I5" s="52" t="s">
        <v>7</v>
      </c>
      <c r="J5" s="53" t="s">
        <v>6</v>
      </c>
      <c r="K5" s="53" t="s">
        <v>4</v>
      </c>
      <c r="L5" s="53" t="s">
        <v>5</v>
      </c>
      <c r="M5" s="53"/>
      <c r="N5" s="54" t="s">
        <v>3</v>
      </c>
      <c r="O5" s="114" t="s">
        <v>107</v>
      </c>
      <c r="P5" s="115" t="s">
        <v>34</v>
      </c>
      <c r="Q5" s="116" t="s">
        <v>106</v>
      </c>
    </row>
    <row r="6" spans="1:17">
      <c r="B6" s="152" t="s">
        <v>28</v>
      </c>
      <c r="C6" s="130"/>
      <c r="D6" s="132"/>
      <c r="E6" s="133"/>
      <c r="F6" s="132"/>
      <c r="G6" s="133"/>
      <c r="H6" s="134"/>
      <c r="I6" s="131"/>
      <c r="J6" s="132"/>
      <c r="K6" s="133"/>
      <c r="L6" s="132"/>
      <c r="M6" s="133"/>
      <c r="N6" s="134"/>
      <c r="O6" s="117"/>
      <c r="P6" s="118"/>
      <c r="Q6" s="119"/>
    </row>
    <row r="7" spans="1:17">
      <c r="A7" s="101" t="s">
        <v>977</v>
      </c>
      <c r="B7" s="127" t="s">
        <v>1365</v>
      </c>
      <c r="C7" s="129"/>
      <c r="D7" s="128"/>
      <c r="E7" s="136"/>
      <c r="F7" s="128"/>
      <c r="G7" s="136"/>
      <c r="H7" s="137"/>
      <c r="I7" s="135"/>
      <c r="J7" s="128"/>
      <c r="K7" s="136"/>
      <c r="L7" s="128" t="s">
        <v>25</v>
      </c>
      <c r="M7" s="136"/>
      <c r="N7" s="137"/>
      <c r="O7" s="117" t="s">
        <v>1361</v>
      </c>
      <c r="P7" s="118" t="s">
        <v>1368</v>
      </c>
      <c r="Q7" s="119"/>
    </row>
    <row r="8" spans="1:17" ht="28">
      <c r="A8" s="101" t="s">
        <v>977</v>
      </c>
      <c r="B8" s="127" t="s">
        <v>1369</v>
      </c>
      <c r="C8" s="129"/>
      <c r="D8" s="128"/>
      <c r="E8" s="136"/>
      <c r="F8" s="128"/>
      <c r="G8" s="136"/>
      <c r="H8" s="137"/>
      <c r="I8" s="135"/>
      <c r="J8" s="128"/>
      <c r="K8" s="136" t="s">
        <v>25</v>
      </c>
      <c r="L8" s="128"/>
      <c r="M8" s="136"/>
      <c r="N8" s="137"/>
      <c r="O8" s="117" t="s">
        <v>1367</v>
      </c>
      <c r="P8" s="118" t="s">
        <v>1371</v>
      </c>
      <c r="Q8" s="119"/>
    </row>
    <row r="9" spans="1:17" ht="28">
      <c r="A9" s="101" t="s">
        <v>977</v>
      </c>
      <c r="B9" s="127" t="s">
        <v>1370</v>
      </c>
      <c r="C9" s="129"/>
      <c r="D9" s="128"/>
      <c r="E9" s="136"/>
      <c r="F9" s="128"/>
      <c r="G9" s="136"/>
      <c r="H9" s="137"/>
      <c r="I9" s="135"/>
      <c r="J9" s="128"/>
      <c r="K9" s="136" t="s">
        <v>25</v>
      </c>
      <c r="L9" s="128"/>
      <c r="M9" s="136"/>
      <c r="N9" s="137"/>
      <c r="O9" s="117" t="s">
        <v>1367</v>
      </c>
      <c r="P9" s="118" t="s">
        <v>1371</v>
      </c>
      <c r="Q9" s="119"/>
    </row>
    <row r="10" spans="1:17">
      <c r="A10" s="101" t="s">
        <v>977</v>
      </c>
      <c r="B10" s="127" t="s">
        <v>1372</v>
      </c>
      <c r="C10" s="129" t="s">
        <v>25</v>
      </c>
      <c r="D10" s="128"/>
      <c r="E10" s="136"/>
      <c r="F10" s="128"/>
      <c r="G10" s="136"/>
      <c r="H10" s="137"/>
      <c r="I10" s="135"/>
      <c r="J10" s="128"/>
      <c r="K10" s="136"/>
      <c r="L10" s="128"/>
      <c r="M10" s="136"/>
      <c r="N10" s="137"/>
      <c r="O10" s="117" t="s">
        <v>1376</v>
      </c>
      <c r="P10" s="118" t="s">
        <v>1374</v>
      </c>
      <c r="Q10" s="119"/>
    </row>
    <row r="11" spans="1:17">
      <c r="A11" s="101" t="s">
        <v>977</v>
      </c>
      <c r="B11" s="127" t="s">
        <v>1373</v>
      </c>
      <c r="C11" s="129"/>
      <c r="D11" s="128"/>
      <c r="E11" s="136"/>
      <c r="F11" s="128"/>
      <c r="G11" s="136"/>
      <c r="H11" s="137"/>
      <c r="I11" s="135" t="s">
        <v>25</v>
      </c>
      <c r="J11" s="128"/>
      <c r="K11" s="136"/>
      <c r="L11" s="128"/>
      <c r="M11" s="136"/>
      <c r="N11" s="137"/>
      <c r="O11" s="117" t="s">
        <v>1382</v>
      </c>
      <c r="P11" s="118" t="s">
        <v>1375</v>
      </c>
      <c r="Q11" s="119"/>
    </row>
    <row r="12" spans="1:17">
      <c r="A12" s="101" t="s">
        <v>977</v>
      </c>
      <c r="B12" s="127" t="s">
        <v>1377</v>
      </c>
      <c r="C12" s="129"/>
      <c r="D12" s="128"/>
      <c r="E12" s="136"/>
      <c r="F12" s="128"/>
      <c r="G12" s="136"/>
      <c r="H12" s="137"/>
      <c r="I12" s="135" t="s">
        <v>25</v>
      </c>
      <c r="J12" s="128"/>
      <c r="K12" s="136"/>
      <c r="L12" s="128"/>
      <c r="M12" s="136"/>
      <c r="N12" s="137"/>
      <c r="O12" s="117" t="s">
        <v>1376</v>
      </c>
      <c r="P12" s="118" t="s">
        <v>1375</v>
      </c>
      <c r="Q12" s="119"/>
    </row>
    <row r="13" spans="1:17">
      <c r="A13" s="101" t="s">
        <v>977</v>
      </c>
      <c r="B13" s="127" t="s">
        <v>1378</v>
      </c>
      <c r="C13" s="129"/>
      <c r="D13" s="128"/>
      <c r="E13" s="136"/>
      <c r="F13" s="128"/>
      <c r="G13" s="136"/>
      <c r="H13" s="137"/>
      <c r="I13" s="135" t="s">
        <v>25</v>
      </c>
      <c r="J13" s="128"/>
      <c r="K13" s="136"/>
      <c r="L13" s="128"/>
      <c r="M13" s="136"/>
      <c r="N13" s="137"/>
      <c r="O13" s="117" t="s">
        <v>1376</v>
      </c>
      <c r="P13" s="118" t="s">
        <v>1375</v>
      </c>
      <c r="Q13" s="119"/>
    </row>
    <row r="14" spans="1:17">
      <c r="A14" s="101" t="s">
        <v>977</v>
      </c>
      <c r="B14" s="127" t="s">
        <v>1379</v>
      </c>
      <c r="C14" s="129"/>
      <c r="D14" s="128"/>
      <c r="E14" s="136"/>
      <c r="F14" s="128"/>
      <c r="G14" s="136"/>
      <c r="H14" s="137"/>
      <c r="I14" s="135" t="s">
        <v>25</v>
      </c>
      <c r="J14" s="128"/>
      <c r="K14" s="136"/>
      <c r="L14" s="128"/>
      <c r="M14" s="136"/>
      <c r="N14" s="137"/>
      <c r="O14" s="117" t="s">
        <v>1376</v>
      </c>
      <c r="P14" s="118" t="s">
        <v>1375</v>
      </c>
      <c r="Q14" s="119"/>
    </row>
    <row r="15" spans="1:17">
      <c r="A15" s="101" t="s">
        <v>977</v>
      </c>
      <c r="B15" s="127" t="s">
        <v>1380</v>
      </c>
      <c r="C15" s="129"/>
      <c r="D15" s="128"/>
      <c r="E15" s="136"/>
      <c r="F15" s="128"/>
      <c r="G15" s="136"/>
      <c r="H15" s="137"/>
      <c r="I15" s="135" t="s">
        <v>25</v>
      </c>
      <c r="J15" s="128"/>
      <c r="K15" s="136"/>
      <c r="L15" s="128"/>
      <c r="M15" s="136"/>
      <c r="N15" s="137"/>
      <c r="O15" s="117" t="s">
        <v>1376</v>
      </c>
      <c r="P15" s="118" t="s">
        <v>1375</v>
      </c>
      <c r="Q15" s="119"/>
    </row>
    <row r="16" spans="1:17">
      <c r="A16" s="101" t="s">
        <v>977</v>
      </c>
      <c r="B16" s="127" t="s">
        <v>1381</v>
      </c>
      <c r="C16" s="129"/>
      <c r="D16" s="128"/>
      <c r="E16" s="136"/>
      <c r="F16" s="128"/>
      <c r="G16" s="136"/>
      <c r="H16" s="137"/>
      <c r="I16" s="135" t="s">
        <v>25</v>
      </c>
      <c r="J16" s="128"/>
      <c r="K16" s="136"/>
      <c r="L16" s="128"/>
      <c r="M16" s="136"/>
      <c r="N16" s="137"/>
      <c r="O16" s="117" t="s">
        <v>1376</v>
      </c>
      <c r="P16" s="118" t="s">
        <v>1375</v>
      </c>
      <c r="Q16" s="119"/>
    </row>
    <row r="17" spans="1:17">
      <c r="A17" s="101" t="s">
        <v>977</v>
      </c>
      <c r="B17" s="127" t="s">
        <v>1383</v>
      </c>
      <c r="C17" s="129"/>
      <c r="D17" s="128"/>
      <c r="E17" s="136"/>
      <c r="F17" s="128"/>
      <c r="G17" s="136"/>
      <c r="H17" s="137"/>
      <c r="I17" s="135"/>
      <c r="J17" s="128"/>
      <c r="K17" s="136" t="s">
        <v>25</v>
      </c>
      <c r="L17" s="128"/>
      <c r="M17" s="136"/>
      <c r="N17" s="137"/>
      <c r="O17" s="117" t="s">
        <v>1384</v>
      </c>
      <c r="P17" s="118" t="s">
        <v>1386</v>
      </c>
      <c r="Q17" s="119"/>
    </row>
    <row r="18" spans="1:17">
      <c r="A18" s="101" t="s">
        <v>977</v>
      </c>
      <c r="B18" s="127" t="s">
        <v>1385</v>
      </c>
      <c r="C18" s="129"/>
      <c r="D18" s="128"/>
      <c r="E18" s="136"/>
      <c r="F18" s="128"/>
      <c r="G18" s="136"/>
      <c r="H18" s="137"/>
      <c r="I18" s="135"/>
      <c r="J18" s="128"/>
      <c r="K18" s="136" t="s">
        <v>25</v>
      </c>
      <c r="L18" s="128"/>
      <c r="M18" s="136"/>
      <c r="N18" s="137"/>
      <c r="O18" s="117" t="s">
        <v>1384</v>
      </c>
      <c r="P18" s="118" t="s">
        <v>1386</v>
      </c>
      <c r="Q18" s="119"/>
    </row>
    <row r="19" spans="1:17" ht="28">
      <c r="A19" s="101" t="s">
        <v>977</v>
      </c>
      <c r="B19" s="127" t="s">
        <v>1387</v>
      </c>
      <c r="C19" s="129"/>
      <c r="D19" s="128"/>
      <c r="E19" s="136"/>
      <c r="F19" s="128"/>
      <c r="G19" s="136"/>
      <c r="H19" s="137"/>
      <c r="I19" s="135" t="s">
        <v>25</v>
      </c>
      <c r="J19" s="128"/>
      <c r="K19" s="136"/>
      <c r="L19" s="128"/>
      <c r="M19" s="136"/>
      <c r="N19" s="137"/>
      <c r="O19" s="117" t="s">
        <v>1391</v>
      </c>
      <c r="P19" s="118" t="s">
        <v>1389</v>
      </c>
      <c r="Q19" s="119"/>
    </row>
    <row r="20" spans="1:17" ht="28">
      <c r="A20" s="101" t="s">
        <v>977</v>
      </c>
      <c r="B20" s="127" t="s">
        <v>1388</v>
      </c>
      <c r="C20" s="129" t="s">
        <v>25</v>
      </c>
      <c r="D20" s="128"/>
      <c r="E20" s="136"/>
      <c r="F20" s="128"/>
      <c r="G20" s="136"/>
      <c r="H20" s="137"/>
      <c r="I20" s="135"/>
      <c r="J20" s="128"/>
      <c r="K20" s="136"/>
      <c r="L20" s="128"/>
      <c r="M20" s="136"/>
      <c r="N20" s="137"/>
      <c r="O20" s="117" t="s">
        <v>1392</v>
      </c>
      <c r="P20" s="118" t="s">
        <v>1390</v>
      </c>
      <c r="Q20" s="119"/>
    </row>
    <row r="21" spans="1:17">
      <c r="A21" s="101" t="s">
        <v>977</v>
      </c>
      <c r="B21" s="127" t="s">
        <v>1399</v>
      </c>
      <c r="C21" s="129" t="s">
        <v>174</v>
      </c>
      <c r="D21" s="128"/>
      <c r="E21" s="136"/>
      <c r="F21" s="128"/>
      <c r="G21" s="136"/>
      <c r="H21" s="137"/>
      <c r="I21" s="135"/>
      <c r="J21" s="128"/>
      <c r="K21" s="136"/>
      <c r="L21" s="128"/>
      <c r="M21" s="136"/>
      <c r="N21" s="137"/>
      <c r="O21" s="117"/>
      <c r="P21" s="118"/>
      <c r="Q21" s="119"/>
    </row>
    <row r="22" spans="1:17">
      <c r="A22" s="101" t="s">
        <v>977</v>
      </c>
      <c r="B22" s="127" t="s">
        <v>1400</v>
      </c>
      <c r="C22" s="129" t="s">
        <v>174</v>
      </c>
      <c r="D22" s="128"/>
      <c r="E22" s="136"/>
      <c r="F22" s="128"/>
      <c r="G22" s="136"/>
      <c r="H22" s="137"/>
      <c r="I22" s="135"/>
      <c r="J22" s="128"/>
      <c r="K22" s="136"/>
      <c r="L22" s="128"/>
      <c r="M22" s="136"/>
      <c r="N22" s="137"/>
      <c r="O22" s="117"/>
      <c r="P22" s="118"/>
      <c r="Q22" s="119"/>
    </row>
    <row r="23" spans="1:17">
      <c r="A23" s="101" t="s">
        <v>977</v>
      </c>
      <c r="B23" s="127" t="s">
        <v>1405</v>
      </c>
      <c r="C23" s="129" t="s">
        <v>174</v>
      </c>
      <c r="D23" s="128"/>
      <c r="E23" s="136"/>
      <c r="F23" s="128"/>
      <c r="G23" s="136"/>
      <c r="H23" s="137"/>
      <c r="I23" s="135"/>
      <c r="J23" s="128"/>
      <c r="K23" s="136"/>
      <c r="L23" s="128"/>
      <c r="M23" s="136"/>
      <c r="N23" s="137"/>
      <c r="O23" s="117"/>
      <c r="P23" s="118"/>
      <c r="Q23" s="119"/>
    </row>
    <row r="24" spans="1:17">
      <c r="A24" s="101" t="s">
        <v>977</v>
      </c>
      <c r="B24" s="127" t="s">
        <v>1407</v>
      </c>
      <c r="C24" s="129" t="s">
        <v>174</v>
      </c>
      <c r="D24" s="128"/>
      <c r="E24" s="136"/>
      <c r="F24" s="128"/>
      <c r="G24" s="136"/>
      <c r="H24" s="137"/>
      <c r="I24" s="135"/>
      <c r="J24" s="128"/>
      <c r="K24" s="136"/>
      <c r="L24" s="128"/>
      <c r="M24" s="136"/>
      <c r="N24" s="137"/>
      <c r="O24" s="117"/>
      <c r="P24" s="118"/>
      <c r="Q24" s="119"/>
    </row>
    <row r="25" spans="1:17">
      <c r="A25" s="101" t="s">
        <v>977</v>
      </c>
      <c r="B25" s="127" t="s">
        <v>1408</v>
      </c>
      <c r="C25" s="129" t="s">
        <v>174</v>
      </c>
      <c r="D25" s="128"/>
      <c r="E25" s="136"/>
      <c r="F25" s="128"/>
      <c r="G25" s="136"/>
      <c r="H25" s="137"/>
      <c r="I25" s="135"/>
      <c r="J25" s="128"/>
      <c r="K25" s="136"/>
      <c r="L25" s="128"/>
      <c r="M25" s="136"/>
      <c r="N25" s="137"/>
      <c r="O25" s="117"/>
      <c r="P25" s="118"/>
      <c r="Q25" s="119"/>
    </row>
    <row r="26" spans="1:17">
      <c r="B26" s="151" t="s">
        <v>29</v>
      </c>
      <c r="C26" s="85"/>
      <c r="D26" s="75"/>
      <c r="E26" s="76"/>
      <c r="F26" s="75"/>
      <c r="G26" s="76"/>
      <c r="H26" s="70"/>
      <c r="I26" s="69"/>
      <c r="J26" s="75"/>
      <c r="K26" s="76"/>
      <c r="L26" s="75"/>
      <c r="M26" s="76"/>
      <c r="N26" s="70"/>
      <c r="O26" s="120"/>
      <c r="P26" s="121"/>
      <c r="Q26" s="122"/>
    </row>
    <row r="27" spans="1:17">
      <c r="A27" s="101" t="s">
        <v>978</v>
      </c>
      <c r="B27" s="68" t="s">
        <v>1363</v>
      </c>
      <c r="C27" s="85"/>
      <c r="D27" s="75" t="s">
        <v>25</v>
      </c>
      <c r="E27" s="76"/>
      <c r="F27" s="75"/>
      <c r="G27" s="76"/>
      <c r="H27" s="70"/>
      <c r="I27" s="69"/>
      <c r="J27" s="75"/>
      <c r="K27" s="76"/>
      <c r="L27" s="75"/>
      <c r="M27" s="76"/>
      <c r="N27" s="70"/>
      <c r="O27" s="117" t="s">
        <v>1362</v>
      </c>
      <c r="P27" s="121"/>
      <c r="Q27" s="122"/>
    </row>
    <row r="28" spans="1:17">
      <c r="A28" s="101" t="s">
        <v>978</v>
      </c>
      <c r="B28" s="68" t="s">
        <v>1364</v>
      </c>
      <c r="C28" s="85"/>
      <c r="D28" s="75" t="s">
        <v>25</v>
      </c>
      <c r="E28" s="76"/>
      <c r="F28" s="75"/>
      <c r="G28" s="76"/>
      <c r="H28" s="70"/>
      <c r="I28" s="69"/>
      <c r="J28" s="75"/>
      <c r="K28" s="76"/>
      <c r="L28" s="75"/>
      <c r="M28" s="76"/>
      <c r="N28" s="70"/>
      <c r="O28" s="117" t="s">
        <v>1362</v>
      </c>
      <c r="P28" s="121"/>
      <c r="Q28" s="122"/>
    </row>
    <row r="29" spans="1:17">
      <c r="A29" s="101" t="s">
        <v>978</v>
      </c>
      <c r="B29" s="68" t="s">
        <v>1393</v>
      </c>
      <c r="C29" s="85"/>
      <c r="D29" s="75"/>
      <c r="E29" s="76"/>
      <c r="F29" s="75"/>
      <c r="G29" s="76"/>
      <c r="H29" s="70"/>
      <c r="I29" s="69"/>
      <c r="J29" s="75"/>
      <c r="K29" s="76" t="s">
        <v>25</v>
      </c>
      <c r="L29" s="75"/>
      <c r="M29" s="76"/>
      <c r="N29" s="70"/>
      <c r="O29" s="120"/>
      <c r="P29" s="121"/>
      <c r="Q29" s="122"/>
    </row>
    <row r="30" spans="1:17">
      <c r="A30" s="101" t="s">
        <v>978</v>
      </c>
      <c r="B30" s="68" t="s">
        <v>1403</v>
      </c>
      <c r="C30" s="85" t="s">
        <v>174</v>
      </c>
      <c r="D30" s="75"/>
      <c r="E30" s="76"/>
      <c r="F30" s="75"/>
      <c r="G30" s="76"/>
      <c r="H30" s="70"/>
      <c r="I30" s="69"/>
      <c r="J30" s="75"/>
      <c r="K30" s="76"/>
      <c r="L30" s="75"/>
      <c r="M30" s="76"/>
      <c r="N30" s="70"/>
      <c r="O30" s="120"/>
      <c r="P30" s="121"/>
      <c r="Q30" s="122"/>
    </row>
    <row r="31" spans="1:17">
      <c r="A31" s="101" t="s">
        <v>978</v>
      </c>
      <c r="B31" s="68" t="s">
        <v>1404</v>
      </c>
      <c r="C31" s="85" t="s">
        <v>174</v>
      </c>
      <c r="D31" s="75"/>
      <c r="E31" s="76"/>
      <c r="F31" s="75"/>
      <c r="G31" s="76"/>
      <c r="H31" s="70"/>
      <c r="I31" s="69"/>
      <c r="J31" s="75"/>
      <c r="K31" s="76"/>
      <c r="L31" s="75"/>
      <c r="M31" s="76"/>
      <c r="N31" s="70"/>
      <c r="O31" s="120"/>
      <c r="P31" s="121"/>
      <c r="Q31" s="122"/>
    </row>
    <row r="32" spans="1:17">
      <c r="B32" s="151" t="s">
        <v>30</v>
      </c>
      <c r="C32" s="85"/>
      <c r="D32" s="75"/>
      <c r="E32" s="76"/>
      <c r="F32" s="75"/>
      <c r="G32" s="76"/>
      <c r="H32" s="70"/>
      <c r="I32" s="69"/>
      <c r="J32" s="75"/>
      <c r="K32" s="76"/>
      <c r="L32" s="75"/>
      <c r="M32" s="76"/>
      <c r="N32" s="70"/>
      <c r="O32" s="120"/>
      <c r="P32" s="121"/>
      <c r="Q32" s="122"/>
    </row>
    <row r="33" spans="1:17">
      <c r="A33" s="101" t="s">
        <v>979</v>
      </c>
      <c r="B33" s="68" t="s">
        <v>1394</v>
      </c>
      <c r="C33" s="85"/>
      <c r="D33" s="75"/>
      <c r="E33" s="76"/>
      <c r="F33" s="75"/>
      <c r="G33" s="76"/>
      <c r="H33" s="70"/>
      <c r="I33" s="69" t="s">
        <v>25</v>
      </c>
      <c r="J33" s="75"/>
      <c r="K33" s="76"/>
      <c r="L33" s="75"/>
      <c r="M33" s="76"/>
      <c r="N33" s="70"/>
      <c r="O33" s="120"/>
      <c r="P33" s="121"/>
      <c r="Q33" s="122"/>
    </row>
    <row r="34" spans="1:17">
      <c r="A34" s="101" t="s">
        <v>979</v>
      </c>
      <c r="B34" s="68" t="s">
        <v>1395</v>
      </c>
      <c r="C34" s="85"/>
      <c r="D34" s="75"/>
      <c r="E34" s="76"/>
      <c r="F34" s="75"/>
      <c r="G34" s="76"/>
      <c r="H34" s="70"/>
      <c r="I34" s="69" t="s">
        <v>25</v>
      </c>
      <c r="J34" s="75"/>
      <c r="K34" s="76"/>
      <c r="L34" s="75"/>
      <c r="M34" s="76"/>
      <c r="N34" s="70"/>
      <c r="O34" s="120"/>
      <c r="P34" s="121"/>
      <c r="Q34" s="122"/>
    </row>
    <row r="35" spans="1:17">
      <c r="A35" s="101" t="s">
        <v>979</v>
      </c>
      <c r="B35" s="68" t="s">
        <v>1396</v>
      </c>
      <c r="C35" s="85" t="s">
        <v>25</v>
      </c>
      <c r="D35" s="75"/>
      <c r="E35" s="76"/>
      <c r="F35" s="75"/>
      <c r="G35" s="76"/>
      <c r="H35" s="70"/>
      <c r="I35" s="69"/>
      <c r="J35" s="75"/>
      <c r="K35" s="76"/>
      <c r="L35" s="75"/>
      <c r="M35" s="76"/>
      <c r="N35" s="70"/>
      <c r="O35" s="120"/>
      <c r="P35" s="121"/>
      <c r="Q35" s="122"/>
    </row>
    <row r="36" spans="1:17">
      <c r="A36" s="101" t="s">
        <v>979</v>
      </c>
      <c r="B36" s="68" t="s">
        <v>1397</v>
      </c>
      <c r="C36" s="85" t="s">
        <v>25</v>
      </c>
      <c r="D36" s="75"/>
      <c r="E36" s="76"/>
      <c r="F36" s="75"/>
      <c r="G36" s="76"/>
      <c r="H36" s="70"/>
      <c r="I36" s="69"/>
      <c r="J36" s="75"/>
      <c r="K36" s="76"/>
      <c r="L36" s="75"/>
      <c r="M36" s="76"/>
      <c r="N36" s="70"/>
      <c r="O36" s="120"/>
      <c r="P36" s="121"/>
      <c r="Q36" s="122"/>
    </row>
    <row r="37" spans="1:17">
      <c r="A37" s="101" t="s">
        <v>979</v>
      </c>
      <c r="B37" s="68" t="s">
        <v>1398</v>
      </c>
      <c r="C37" s="85" t="s">
        <v>25</v>
      </c>
      <c r="D37" s="75"/>
      <c r="E37" s="76"/>
      <c r="F37" s="75"/>
      <c r="G37" s="76"/>
      <c r="H37" s="70"/>
      <c r="I37" s="69"/>
      <c r="J37" s="75"/>
      <c r="K37" s="76"/>
      <c r="L37" s="75"/>
      <c r="M37" s="76"/>
      <c r="N37" s="70"/>
      <c r="O37" s="120"/>
      <c r="P37" s="121"/>
      <c r="Q37" s="122"/>
    </row>
    <row r="38" spans="1:17">
      <c r="A38" s="101" t="s">
        <v>979</v>
      </c>
      <c r="B38" s="68" t="s">
        <v>1401</v>
      </c>
      <c r="C38" s="85" t="s">
        <v>174</v>
      </c>
      <c r="D38" s="75"/>
      <c r="E38" s="76"/>
      <c r="F38" s="75"/>
      <c r="G38" s="76"/>
      <c r="H38" s="70"/>
      <c r="I38" s="69"/>
      <c r="J38" s="75"/>
      <c r="K38" s="76"/>
      <c r="L38" s="75"/>
      <c r="M38" s="76"/>
      <c r="N38" s="70"/>
      <c r="O38" s="120"/>
      <c r="P38" s="121"/>
      <c r="Q38" s="122"/>
    </row>
    <row r="39" spans="1:17">
      <c r="A39" s="101" t="s">
        <v>979</v>
      </c>
      <c r="B39" s="68" t="s">
        <v>1402</v>
      </c>
      <c r="C39" s="85" t="s">
        <v>25</v>
      </c>
      <c r="D39" s="75"/>
      <c r="E39" s="76"/>
      <c r="F39" s="75"/>
      <c r="G39" s="76"/>
      <c r="H39" s="70"/>
      <c r="I39" s="69"/>
      <c r="J39" s="75"/>
      <c r="K39" s="76"/>
      <c r="L39" s="75"/>
      <c r="M39" s="76"/>
      <c r="N39" s="70"/>
      <c r="O39" s="120"/>
      <c r="P39" s="121"/>
      <c r="Q39" s="122"/>
    </row>
    <row r="40" spans="1:17" ht="24">
      <c r="A40" s="101" t="s">
        <v>979</v>
      </c>
      <c r="B40" s="68" t="s">
        <v>1410</v>
      </c>
      <c r="C40" s="85" t="s">
        <v>174</v>
      </c>
      <c r="D40" s="75"/>
      <c r="E40" s="76"/>
      <c r="F40" s="75"/>
      <c r="G40" s="76"/>
      <c r="H40" s="70"/>
      <c r="I40" s="69"/>
      <c r="J40" s="75"/>
      <c r="K40" s="76"/>
      <c r="L40" s="75"/>
      <c r="M40" s="76"/>
      <c r="N40" s="70"/>
      <c r="O40" s="120"/>
      <c r="P40" s="121"/>
      <c r="Q40" s="122"/>
    </row>
    <row r="41" spans="1:17">
      <c r="B41" s="151" t="s">
        <v>31</v>
      </c>
      <c r="C41" s="85"/>
      <c r="D41" s="75"/>
      <c r="E41" s="76"/>
      <c r="F41" s="75"/>
      <c r="G41" s="76"/>
      <c r="H41" s="70"/>
      <c r="I41" s="69"/>
      <c r="J41" s="75"/>
      <c r="K41" s="76"/>
      <c r="L41" s="75"/>
      <c r="M41" s="76"/>
      <c r="N41" s="70"/>
      <c r="O41" s="120"/>
      <c r="P41" s="121"/>
      <c r="Q41" s="122"/>
    </row>
    <row r="42" spans="1:17">
      <c r="A42" s="101" t="s">
        <v>980</v>
      </c>
      <c r="B42" s="68" t="s">
        <v>1406</v>
      </c>
      <c r="C42" s="85" t="s">
        <v>174</v>
      </c>
      <c r="D42" s="75"/>
      <c r="E42" s="76"/>
      <c r="F42" s="75"/>
      <c r="G42" s="76"/>
      <c r="H42" s="70"/>
      <c r="I42" s="69"/>
      <c r="J42" s="75"/>
      <c r="K42" s="76"/>
      <c r="L42" s="75"/>
      <c r="M42" s="76"/>
      <c r="N42" s="70"/>
      <c r="O42" s="120"/>
      <c r="P42" s="121"/>
      <c r="Q42" s="122"/>
    </row>
    <row r="43" spans="1:17">
      <c r="A43" s="101" t="s">
        <v>980</v>
      </c>
      <c r="B43" s="68" t="s">
        <v>1409</v>
      </c>
      <c r="C43" s="85" t="s">
        <v>174</v>
      </c>
      <c r="D43" s="75"/>
      <c r="E43" s="76"/>
      <c r="F43" s="75"/>
      <c r="G43" s="76"/>
      <c r="H43" s="70"/>
      <c r="I43" s="69"/>
      <c r="J43" s="75"/>
      <c r="K43" s="76"/>
      <c r="L43" s="75"/>
      <c r="M43" s="76"/>
      <c r="N43" s="70"/>
      <c r="O43" s="120"/>
      <c r="P43" s="121"/>
      <c r="Q43" s="122"/>
    </row>
    <row r="44" spans="1:17">
      <c r="B44" s="151" t="s">
        <v>1411</v>
      </c>
      <c r="C44" s="103"/>
      <c r="D44" s="79"/>
      <c r="E44" s="80"/>
      <c r="F44" s="79"/>
      <c r="G44" s="80"/>
      <c r="H44" s="81"/>
      <c r="I44" s="78"/>
      <c r="J44" s="79"/>
      <c r="K44" s="80"/>
      <c r="L44" s="79"/>
      <c r="M44" s="80"/>
      <c r="N44" s="81"/>
      <c r="O44" s="125"/>
      <c r="P44" s="123"/>
      <c r="Q44" s="124"/>
    </row>
    <row r="45" spans="1:17">
      <c r="A45" s="101" t="s">
        <v>978</v>
      </c>
      <c r="B45" s="68" t="s">
        <v>1412</v>
      </c>
      <c r="C45" s="103" t="s">
        <v>174</v>
      </c>
      <c r="D45" s="79"/>
      <c r="E45" s="80"/>
      <c r="F45" s="79"/>
      <c r="G45" s="80"/>
      <c r="H45" s="81"/>
      <c r="I45" s="78"/>
      <c r="J45" s="79"/>
      <c r="K45" s="80"/>
      <c r="L45" s="79"/>
      <c r="M45" s="80"/>
      <c r="N45" s="81"/>
      <c r="O45" s="125"/>
      <c r="P45" s="123"/>
      <c r="Q45" s="124"/>
    </row>
    <row r="46" spans="1:17">
      <c r="B46" s="89" t="s">
        <v>274</v>
      </c>
      <c r="C46" s="90">
        <f>SUBTOTAL(3,$C$6:$C$45)</f>
        <v>18</v>
      </c>
      <c r="D46" s="90">
        <f t="shared" ref="D46:N46" si="0">SUBTOTAL(3,D6:D45)</f>
        <v>2</v>
      </c>
      <c r="E46" s="90">
        <f t="shared" si="0"/>
        <v>0</v>
      </c>
      <c r="F46" s="90">
        <f t="shared" si="0"/>
        <v>0</v>
      </c>
      <c r="G46" s="90">
        <f t="shared" si="0"/>
        <v>0</v>
      </c>
      <c r="H46" s="90">
        <f t="shared" si="0"/>
        <v>0</v>
      </c>
      <c r="I46" s="90">
        <f t="shared" si="0"/>
        <v>9</v>
      </c>
      <c r="J46" s="90">
        <f t="shared" si="0"/>
        <v>0</v>
      </c>
      <c r="K46" s="90">
        <f t="shared" si="0"/>
        <v>5</v>
      </c>
      <c r="L46" s="90">
        <f t="shared" si="0"/>
        <v>1</v>
      </c>
      <c r="M46" s="90">
        <f t="shared" si="0"/>
        <v>0</v>
      </c>
      <c r="N46" s="90">
        <f t="shared" si="0"/>
        <v>0</v>
      </c>
      <c r="O46" s="126"/>
      <c r="P46" s="126"/>
      <c r="Q46" s="126"/>
    </row>
    <row r="47" spans="1:17">
      <c r="B47" s="102" t="s">
        <v>284</v>
      </c>
      <c r="C47" s="1"/>
      <c r="D47" s="1"/>
      <c r="E47" s="1"/>
      <c r="F47" s="1"/>
      <c r="G47" s="1"/>
      <c r="H47" s="91">
        <f>SUM(C46:H46)</f>
        <v>20</v>
      </c>
      <c r="I47" s="1"/>
      <c r="J47" s="1"/>
      <c r="K47" s="1"/>
      <c r="L47" s="1"/>
      <c r="M47" s="1"/>
      <c r="N47" s="91">
        <f>SUM(I46:N46)</f>
        <v>15</v>
      </c>
    </row>
    <row r="48" spans="1:17">
      <c r="B48" s="9" t="s">
        <v>283</v>
      </c>
      <c r="C48" s="5"/>
      <c r="N48" s="88">
        <f>N47+H47</f>
        <v>35</v>
      </c>
    </row>
    <row r="49" spans="2:17">
      <c r="B49" s="9"/>
      <c r="C49" s="5"/>
      <c r="N49" s="88"/>
    </row>
    <row r="50" spans="2:17">
      <c r="B50" s="6" t="s">
        <v>285</v>
      </c>
      <c r="O50" s="146" t="s">
        <v>552</v>
      </c>
      <c r="P50" s="146" t="s">
        <v>553</v>
      </c>
      <c r="Q50" s="146" t="s">
        <v>554</v>
      </c>
    </row>
    <row r="51" spans="2:17">
      <c r="B51" s="92" t="s">
        <v>276</v>
      </c>
      <c r="C51" s="93">
        <f>COUNTIF($C$6:$C$45,"O")</f>
        <v>0</v>
      </c>
      <c r="D51" s="93">
        <f t="shared" ref="D51:N51" si="1">COUNTIF(D6:D45,"O")</f>
        <v>0</v>
      </c>
      <c r="E51" s="93">
        <f t="shared" si="1"/>
        <v>0</v>
      </c>
      <c r="F51" s="93">
        <f t="shared" si="1"/>
        <v>0</v>
      </c>
      <c r="G51" s="93">
        <f t="shared" si="1"/>
        <v>0</v>
      </c>
      <c r="H51" s="93">
        <f t="shared" si="1"/>
        <v>0</v>
      </c>
      <c r="I51" s="93">
        <f t="shared" si="1"/>
        <v>0</v>
      </c>
      <c r="J51" s="93">
        <f t="shared" si="1"/>
        <v>0</v>
      </c>
      <c r="K51" s="93">
        <f t="shared" si="1"/>
        <v>0</v>
      </c>
      <c r="L51" s="93">
        <f t="shared" si="1"/>
        <v>0</v>
      </c>
      <c r="M51" s="93">
        <f t="shared" si="1"/>
        <v>0</v>
      </c>
      <c r="N51" s="93">
        <f t="shared" si="1"/>
        <v>0</v>
      </c>
      <c r="O51">
        <f t="shared" ref="O51:O56" si="2">SUM(C51:H51)</f>
        <v>0</v>
      </c>
      <c r="P51">
        <f t="shared" ref="P51:P56" si="3">SUM(I51:N51)</f>
        <v>0</v>
      </c>
      <c r="Q51">
        <f t="shared" ref="Q51:Q56" si="4">SUM(C51:N51)</f>
        <v>0</v>
      </c>
    </row>
    <row r="52" spans="2:17">
      <c r="B52" s="94" t="s">
        <v>448</v>
      </c>
      <c r="C52" s="95">
        <f t="shared" ref="C52:N52" si="5">COUNTIF(C$6:C$45,"B")</f>
        <v>0</v>
      </c>
      <c r="D52" s="95">
        <f t="shared" si="5"/>
        <v>0</v>
      </c>
      <c r="E52" s="95">
        <f t="shared" si="5"/>
        <v>0</v>
      </c>
      <c r="F52" s="95">
        <f t="shared" si="5"/>
        <v>0</v>
      </c>
      <c r="G52" s="95">
        <f t="shared" si="5"/>
        <v>0</v>
      </c>
      <c r="H52" s="95">
        <f t="shared" si="5"/>
        <v>0</v>
      </c>
      <c r="I52" s="95">
        <f t="shared" si="5"/>
        <v>0</v>
      </c>
      <c r="J52" s="95">
        <f t="shared" si="5"/>
        <v>0</v>
      </c>
      <c r="K52" s="95">
        <f t="shared" si="5"/>
        <v>0</v>
      </c>
      <c r="L52" s="95">
        <f t="shared" si="5"/>
        <v>0</v>
      </c>
      <c r="M52" s="95">
        <f t="shared" si="5"/>
        <v>0</v>
      </c>
      <c r="N52" s="95">
        <f t="shared" si="5"/>
        <v>0</v>
      </c>
      <c r="O52">
        <f t="shared" si="2"/>
        <v>0</v>
      </c>
      <c r="P52">
        <f t="shared" si="3"/>
        <v>0</v>
      </c>
      <c r="Q52">
        <f t="shared" si="4"/>
        <v>0</v>
      </c>
    </row>
    <row r="53" spans="2:17">
      <c r="B53" s="94" t="s">
        <v>277</v>
      </c>
      <c r="C53" s="95">
        <f t="shared" ref="C53:N53" si="6">COUNTIF(C6:C45,"P")</f>
        <v>6</v>
      </c>
      <c r="D53" s="95">
        <f t="shared" si="6"/>
        <v>2</v>
      </c>
      <c r="E53" s="95">
        <f t="shared" si="6"/>
        <v>0</v>
      </c>
      <c r="F53" s="95">
        <f t="shared" si="6"/>
        <v>0</v>
      </c>
      <c r="G53" s="95">
        <f t="shared" si="6"/>
        <v>0</v>
      </c>
      <c r="H53" s="95">
        <f t="shared" si="6"/>
        <v>0</v>
      </c>
      <c r="I53" s="95">
        <f t="shared" si="6"/>
        <v>9</v>
      </c>
      <c r="J53" s="95">
        <f t="shared" si="6"/>
        <v>0</v>
      </c>
      <c r="K53" s="95">
        <f t="shared" si="6"/>
        <v>5</v>
      </c>
      <c r="L53" s="95">
        <f t="shared" si="6"/>
        <v>1</v>
      </c>
      <c r="M53" s="95">
        <f t="shared" si="6"/>
        <v>0</v>
      </c>
      <c r="N53" s="95">
        <f t="shared" si="6"/>
        <v>0</v>
      </c>
      <c r="O53">
        <f t="shared" si="2"/>
        <v>8</v>
      </c>
      <c r="P53">
        <f t="shared" si="3"/>
        <v>15</v>
      </c>
      <c r="Q53">
        <f t="shared" si="4"/>
        <v>23</v>
      </c>
    </row>
    <row r="54" spans="2:17">
      <c r="B54" s="94" t="s">
        <v>278</v>
      </c>
      <c r="C54" s="95">
        <f t="shared" ref="C54:N54" si="7">COUNTIF(C6:C45,"$")</f>
        <v>0</v>
      </c>
      <c r="D54" s="95">
        <f t="shared" si="7"/>
        <v>0</v>
      </c>
      <c r="E54" s="95">
        <f t="shared" si="7"/>
        <v>0</v>
      </c>
      <c r="F54" s="95">
        <f t="shared" si="7"/>
        <v>0</v>
      </c>
      <c r="G54" s="95">
        <f t="shared" si="7"/>
        <v>0</v>
      </c>
      <c r="H54" s="95">
        <f t="shared" si="7"/>
        <v>0</v>
      </c>
      <c r="I54" s="95">
        <f t="shared" si="7"/>
        <v>0</v>
      </c>
      <c r="J54" s="95">
        <f t="shared" si="7"/>
        <v>0</v>
      </c>
      <c r="K54" s="95">
        <f t="shared" si="7"/>
        <v>0</v>
      </c>
      <c r="L54" s="95">
        <f t="shared" si="7"/>
        <v>0</v>
      </c>
      <c r="M54" s="95">
        <f t="shared" si="7"/>
        <v>0</v>
      </c>
      <c r="N54" s="95">
        <f t="shared" si="7"/>
        <v>0</v>
      </c>
      <c r="O54">
        <f t="shared" si="2"/>
        <v>0</v>
      </c>
      <c r="P54">
        <f t="shared" si="3"/>
        <v>0</v>
      </c>
      <c r="Q54">
        <f t="shared" si="4"/>
        <v>0</v>
      </c>
    </row>
    <row r="55" spans="2:17">
      <c r="B55" s="94" t="s">
        <v>279</v>
      </c>
      <c r="C55" s="95">
        <f t="shared" ref="C55:N55" si="8">COUNTIF(C6:C45,"I")</f>
        <v>0</v>
      </c>
      <c r="D55" s="95">
        <f t="shared" si="8"/>
        <v>0</v>
      </c>
      <c r="E55" s="95">
        <f t="shared" si="8"/>
        <v>0</v>
      </c>
      <c r="F55" s="95">
        <f t="shared" si="8"/>
        <v>0</v>
      </c>
      <c r="G55" s="95">
        <f t="shared" si="8"/>
        <v>0</v>
      </c>
      <c r="H55" s="95">
        <f t="shared" si="8"/>
        <v>0</v>
      </c>
      <c r="I55" s="95">
        <f t="shared" si="8"/>
        <v>0</v>
      </c>
      <c r="J55" s="95">
        <f t="shared" si="8"/>
        <v>0</v>
      </c>
      <c r="K55" s="95">
        <f t="shared" si="8"/>
        <v>0</v>
      </c>
      <c r="L55" s="95">
        <f t="shared" si="8"/>
        <v>0</v>
      </c>
      <c r="M55" s="95">
        <f t="shared" si="8"/>
        <v>0</v>
      </c>
      <c r="N55" s="95">
        <f t="shared" si="8"/>
        <v>0</v>
      </c>
      <c r="O55">
        <f t="shared" si="2"/>
        <v>0</v>
      </c>
      <c r="P55">
        <f t="shared" si="3"/>
        <v>0</v>
      </c>
      <c r="Q55">
        <f t="shared" si="4"/>
        <v>0</v>
      </c>
    </row>
    <row r="56" spans="2:17" ht="15" thickBot="1">
      <c r="B56" s="94" t="s">
        <v>280</v>
      </c>
      <c r="C56" s="95">
        <f t="shared" ref="C56:N56" si="9">COUNTIF(C6:C45,"M")</f>
        <v>12</v>
      </c>
      <c r="D56" s="95">
        <f t="shared" si="9"/>
        <v>0</v>
      </c>
      <c r="E56" s="95">
        <f t="shared" si="9"/>
        <v>0</v>
      </c>
      <c r="F56" s="95">
        <f t="shared" si="9"/>
        <v>0</v>
      </c>
      <c r="G56" s="95">
        <f t="shared" si="9"/>
        <v>0</v>
      </c>
      <c r="H56" s="95">
        <f t="shared" si="9"/>
        <v>0</v>
      </c>
      <c r="I56" s="95">
        <f t="shared" si="9"/>
        <v>0</v>
      </c>
      <c r="J56" s="95">
        <f t="shared" si="9"/>
        <v>0</v>
      </c>
      <c r="K56" s="95">
        <f t="shared" si="9"/>
        <v>0</v>
      </c>
      <c r="L56" s="95">
        <f t="shared" si="9"/>
        <v>0</v>
      </c>
      <c r="M56" s="95">
        <f t="shared" si="9"/>
        <v>0</v>
      </c>
      <c r="N56" s="95">
        <f t="shared" si="9"/>
        <v>0</v>
      </c>
      <c r="O56">
        <f t="shared" si="2"/>
        <v>12</v>
      </c>
      <c r="P56">
        <f t="shared" si="3"/>
        <v>0</v>
      </c>
      <c r="Q56">
        <f t="shared" si="4"/>
        <v>12</v>
      </c>
    </row>
    <row r="57" spans="2:17" ht="15" thickTop="1">
      <c r="B57" s="96" t="s">
        <v>282</v>
      </c>
      <c r="C57" s="97">
        <f>SUM(C51:C56)</f>
        <v>18</v>
      </c>
      <c r="D57" s="97">
        <f t="shared" ref="D57:P57" si="10">SUM(D51:D56)</f>
        <v>2</v>
      </c>
      <c r="E57" s="97">
        <f t="shared" si="10"/>
        <v>0</v>
      </c>
      <c r="F57" s="97">
        <f t="shared" si="10"/>
        <v>0</v>
      </c>
      <c r="G57" s="97">
        <f t="shared" si="10"/>
        <v>0</v>
      </c>
      <c r="H57" s="97">
        <f t="shared" si="10"/>
        <v>0</v>
      </c>
      <c r="I57" s="97">
        <f t="shared" si="10"/>
        <v>9</v>
      </c>
      <c r="J57" s="97">
        <f t="shared" si="10"/>
        <v>0</v>
      </c>
      <c r="K57" s="97">
        <f t="shared" si="10"/>
        <v>5</v>
      </c>
      <c r="L57" s="97">
        <f t="shared" si="10"/>
        <v>1</v>
      </c>
      <c r="M57" s="97">
        <f t="shared" si="10"/>
        <v>0</v>
      </c>
      <c r="N57" s="97">
        <f t="shared" si="10"/>
        <v>0</v>
      </c>
      <c r="O57" s="97">
        <f t="shared" si="10"/>
        <v>20</v>
      </c>
      <c r="P57" s="97">
        <f t="shared" si="10"/>
        <v>15</v>
      </c>
      <c r="Q57" s="97">
        <f>SUM(Q51:Q56)</f>
        <v>35</v>
      </c>
    </row>
    <row r="58" spans="2:17">
      <c r="C58" s="86"/>
      <c r="N58">
        <f>SUM(C57:N57)</f>
        <v>35</v>
      </c>
    </row>
    <row r="60" spans="2:17">
      <c r="B60" s="98" t="s">
        <v>281</v>
      </c>
      <c r="C60" s="99">
        <f>IF(C57=C46,1,"ERROR")</f>
        <v>1</v>
      </c>
      <c r="D60" s="99">
        <f>IF(D57=D46,1,"ERROR")</f>
        <v>1</v>
      </c>
      <c r="E60" s="99">
        <f t="shared" ref="E60:N60" si="11">IF(E57=E46,1,"ERROR")</f>
        <v>1</v>
      </c>
      <c r="F60" s="99">
        <f t="shared" si="11"/>
        <v>1</v>
      </c>
      <c r="G60" s="99">
        <f t="shared" si="11"/>
        <v>1</v>
      </c>
      <c r="H60" s="99">
        <f t="shared" si="11"/>
        <v>1</v>
      </c>
      <c r="I60" s="99">
        <f t="shared" si="11"/>
        <v>1</v>
      </c>
      <c r="J60" s="99">
        <f t="shared" si="11"/>
        <v>1</v>
      </c>
      <c r="K60" s="99">
        <f t="shared" si="11"/>
        <v>1</v>
      </c>
      <c r="L60" s="99">
        <f t="shared" si="11"/>
        <v>1</v>
      </c>
      <c r="M60" s="99">
        <f t="shared" si="11"/>
        <v>1</v>
      </c>
      <c r="N60" s="99">
        <f t="shared" si="11"/>
        <v>1</v>
      </c>
    </row>
    <row r="63" spans="2:17">
      <c r="B63" s="92" t="s">
        <v>28</v>
      </c>
      <c r="C63" s="93">
        <f>COUNTIF($A$6:$A$45,"b")</f>
        <v>19</v>
      </c>
      <c r="D63" s="153">
        <f t="shared" ref="D63:D68" si="12">C63/$C$69</f>
        <v>0.54285714285714282</v>
      </c>
    </row>
    <row r="64" spans="2:17">
      <c r="B64" s="94" t="s">
        <v>29</v>
      </c>
      <c r="C64" s="95">
        <f>COUNTIF($A$6:$A$45,"e")</f>
        <v>6</v>
      </c>
      <c r="D64" s="153">
        <f t="shared" si="12"/>
        <v>0.17142857142857143</v>
      </c>
    </row>
    <row r="65" spans="1:16">
      <c r="B65" s="94" t="s">
        <v>30</v>
      </c>
      <c r="C65" s="95">
        <f>COUNTIF($A$6:$A$45,"s")</f>
        <v>8</v>
      </c>
      <c r="D65" s="153">
        <f t="shared" si="12"/>
        <v>0.22857142857142856</v>
      </c>
    </row>
    <row r="66" spans="1:16">
      <c r="B66" s="94" t="s">
        <v>31</v>
      </c>
      <c r="C66" s="95">
        <f>COUNTIF($A$6:$A$45,"p")</f>
        <v>2</v>
      </c>
      <c r="D66" s="153">
        <f t="shared" si="12"/>
        <v>5.7142857142857141E-2</v>
      </c>
    </row>
    <row r="67" spans="1:16">
      <c r="B67" s="94" t="s">
        <v>390</v>
      </c>
      <c r="C67" s="95">
        <f>COUNTIF($A$6:$A$45,"eng")</f>
        <v>0</v>
      </c>
      <c r="D67" s="153">
        <f t="shared" si="12"/>
        <v>0</v>
      </c>
    </row>
    <row r="68" spans="1:16">
      <c r="B68" s="148" t="s">
        <v>1413</v>
      </c>
      <c r="C68" s="95">
        <f>COUNTIF($A$6:$A$45,"n")</f>
        <v>0</v>
      </c>
      <c r="D68" s="153">
        <f t="shared" si="12"/>
        <v>0</v>
      </c>
    </row>
    <row r="69" spans="1:16">
      <c r="C69" s="5">
        <f>SUM(C63:C68)</f>
        <v>35</v>
      </c>
      <c r="D69" s="5">
        <f>SUM(D63:D68)</f>
        <v>0.99999999999999989</v>
      </c>
    </row>
    <row r="72" spans="1:16" s="104" customFormat="1">
      <c r="A72" s="101"/>
      <c r="B72" s="28"/>
      <c r="C72" s="301" t="s">
        <v>9</v>
      </c>
      <c r="D72" s="302"/>
      <c r="E72" s="302"/>
      <c r="F72" s="302"/>
      <c r="G72" s="302"/>
      <c r="H72" s="303"/>
      <c r="I72" s="301" t="s">
        <v>8</v>
      </c>
      <c r="J72" s="302"/>
      <c r="K72" s="302"/>
      <c r="L72" s="302"/>
      <c r="M72" s="302"/>
      <c r="N72" s="304"/>
    </row>
    <row r="73" spans="1:16" s="104" customFormat="1">
      <c r="A73" s="101"/>
      <c r="B73" s="29"/>
      <c r="C73" s="83" t="s">
        <v>13</v>
      </c>
      <c r="D73" s="23"/>
      <c r="E73" s="23"/>
      <c r="F73" s="23"/>
      <c r="G73" s="23"/>
      <c r="H73" s="24" t="s">
        <v>12</v>
      </c>
      <c r="I73" s="22" t="s">
        <v>13</v>
      </c>
      <c r="J73" s="23"/>
      <c r="K73" s="23"/>
      <c r="L73" s="23"/>
      <c r="M73" s="23"/>
      <c r="N73" s="24" t="s">
        <v>12</v>
      </c>
    </row>
    <row r="74" spans="1:16" s="104" customFormat="1">
      <c r="A74" s="101"/>
      <c r="B74" s="67" t="s">
        <v>15</v>
      </c>
      <c r="C74" s="309" t="s">
        <v>2</v>
      </c>
      <c r="D74" s="310"/>
      <c r="E74" s="310" t="s">
        <v>1</v>
      </c>
      <c r="F74" s="310"/>
      <c r="G74" s="310" t="s">
        <v>0</v>
      </c>
      <c r="H74" s="311"/>
      <c r="I74" s="309" t="s">
        <v>2</v>
      </c>
      <c r="J74" s="310"/>
      <c r="K74" s="310" t="s">
        <v>1</v>
      </c>
      <c r="L74" s="310"/>
      <c r="M74" s="310" t="s">
        <v>0</v>
      </c>
      <c r="N74" s="311"/>
    </row>
    <row r="75" spans="1:16" s="104" customFormat="1">
      <c r="A75" s="101"/>
      <c r="B75" s="168" t="s">
        <v>213</v>
      </c>
      <c r="C75" s="84" t="s">
        <v>7</v>
      </c>
      <c r="D75" s="53" t="s">
        <v>6</v>
      </c>
      <c r="E75" s="53" t="s">
        <v>4</v>
      </c>
      <c r="F75" s="53" t="s">
        <v>5</v>
      </c>
      <c r="G75" s="53"/>
      <c r="H75" s="54" t="s">
        <v>3</v>
      </c>
      <c r="I75" s="52" t="s">
        <v>7</v>
      </c>
      <c r="J75" s="53" t="s">
        <v>6</v>
      </c>
      <c r="K75" s="53" t="s">
        <v>4</v>
      </c>
      <c r="L75" s="53" t="s">
        <v>5</v>
      </c>
      <c r="M75" s="53"/>
      <c r="N75" s="54" t="s">
        <v>3</v>
      </c>
    </row>
    <row r="76" spans="1:16" s="104" customFormat="1">
      <c r="A76" s="101"/>
      <c r="B76" s="92" t="s">
        <v>28</v>
      </c>
      <c r="C76" s="171">
        <f>SUBTOTAL(3,C7:C25)</f>
        <v>7</v>
      </c>
      <c r="D76" s="93">
        <f t="shared" ref="D76:N76" si="13">SUBTOTAL(3,D7:D25)</f>
        <v>0</v>
      </c>
      <c r="E76" s="93">
        <f t="shared" si="13"/>
        <v>0</v>
      </c>
      <c r="F76" s="93">
        <f t="shared" si="13"/>
        <v>0</v>
      </c>
      <c r="G76" s="93">
        <f t="shared" si="13"/>
        <v>0</v>
      </c>
      <c r="H76" s="172">
        <f t="shared" si="13"/>
        <v>0</v>
      </c>
      <c r="I76" s="171">
        <f t="shared" si="13"/>
        <v>7</v>
      </c>
      <c r="J76" s="93">
        <f t="shared" si="13"/>
        <v>0</v>
      </c>
      <c r="K76" s="93">
        <f t="shared" si="13"/>
        <v>4</v>
      </c>
      <c r="L76" s="93">
        <f t="shared" si="13"/>
        <v>1</v>
      </c>
      <c r="M76" s="93">
        <f t="shared" si="13"/>
        <v>0</v>
      </c>
      <c r="N76" s="172">
        <f t="shared" si="13"/>
        <v>0</v>
      </c>
      <c r="O76" s="93">
        <f>COUNTIF($A$6:$A$179,"b")</f>
        <v>19</v>
      </c>
      <c r="P76" s="170">
        <f>O76/O86</f>
        <v>0.54285714285714282</v>
      </c>
    </row>
    <row r="77" spans="1:16" s="104" customFormat="1">
      <c r="A77" s="101"/>
      <c r="B77" s="94"/>
      <c r="C77" s="173"/>
      <c r="D77" s="95"/>
      <c r="E77" s="95"/>
      <c r="F77" s="95"/>
      <c r="G77" s="95"/>
      <c r="H77" s="176">
        <f>(SUM(C76:H76))/O86</f>
        <v>0.2</v>
      </c>
      <c r="I77" s="173"/>
      <c r="J77" s="95"/>
      <c r="K77" s="95"/>
      <c r="L77" s="95"/>
      <c r="M77" s="95"/>
      <c r="N77" s="176">
        <f>(SUM(I76:N76))/O86</f>
        <v>0.34285714285714286</v>
      </c>
      <c r="O77" s="95"/>
      <c r="P77" s="170"/>
    </row>
    <row r="78" spans="1:16" s="104" customFormat="1">
      <c r="A78" s="101"/>
      <c r="B78" s="94" t="s">
        <v>29</v>
      </c>
      <c r="C78" s="173">
        <f>SUBTOTAL(3,C27:C31)</f>
        <v>2</v>
      </c>
      <c r="D78" s="95">
        <f t="shared" ref="D78:N78" si="14">SUBTOTAL(3,D27:D31)</f>
        <v>2</v>
      </c>
      <c r="E78" s="95">
        <f t="shared" si="14"/>
        <v>0</v>
      </c>
      <c r="F78" s="95">
        <f t="shared" si="14"/>
        <v>0</v>
      </c>
      <c r="G78" s="95">
        <f t="shared" si="14"/>
        <v>0</v>
      </c>
      <c r="H78" s="174">
        <f t="shared" si="14"/>
        <v>0</v>
      </c>
      <c r="I78" s="173">
        <f t="shared" si="14"/>
        <v>0</v>
      </c>
      <c r="J78" s="95">
        <f t="shared" si="14"/>
        <v>0</v>
      </c>
      <c r="K78" s="95">
        <f t="shared" si="14"/>
        <v>1</v>
      </c>
      <c r="L78" s="95">
        <f t="shared" si="14"/>
        <v>0</v>
      </c>
      <c r="M78" s="95">
        <f t="shared" si="14"/>
        <v>0</v>
      </c>
      <c r="N78" s="174">
        <f t="shared" si="14"/>
        <v>0</v>
      </c>
      <c r="O78" s="95">
        <f>COUNTIF($A$6:$A$179,"e")</f>
        <v>6</v>
      </c>
      <c r="P78" s="170">
        <f>O78/O86</f>
        <v>0.17142857142857143</v>
      </c>
    </row>
    <row r="79" spans="1:16" s="104" customFormat="1">
      <c r="A79" s="101"/>
      <c r="B79" s="94"/>
      <c r="C79" s="173"/>
      <c r="D79" s="95"/>
      <c r="E79" s="95"/>
      <c r="F79" s="95"/>
      <c r="G79" s="95"/>
      <c r="H79" s="176">
        <f>(SUM(C78:H78))/O86</f>
        <v>0.11428571428571428</v>
      </c>
      <c r="I79" s="173"/>
      <c r="J79" s="95"/>
      <c r="K79" s="95"/>
      <c r="L79" s="95"/>
      <c r="M79" s="95"/>
      <c r="N79" s="176">
        <f>(SUM(I78:N78))/O86</f>
        <v>2.8571428571428571E-2</v>
      </c>
      <c r="O79" s="95"/>
      <c r="P79" s="170"/>
    </row>
    <row r="80" spans="1:16" s="104" customFormat="1">
      <c r="A80" s="101"/>
      <c r="B80" s="94" t="s">
        <v>30</v>
      </c>
      <c r="C80" s="173">
        <f>SUBTOTAL(3,C33:C40)</f>
        <v>6</v>
      </c>
      <c r="D80" s="95">
        <f t="shared" ref="D80:N80" si="15">SUBTOTAL(3,D33:D40)</f>
        <v>0</v>
      </c>
      <c r="E80" s="95">
        <f t="shared" si="15"/>
        <v>0</v>
      </c>
      <c r="F80" s="95">
        <f t="shared" si="15"/>
        <v>0</v>
      </c>
      <c r="G80" s="95">
        <f t="shared" si="15"/>
        <v>0</v>
      </c>
      <c r="H80" s="174">
        <f t="shared" si="15"/>
        <v>0</v>
      </c>
      <c r="I80" s="173">
        <f t="shared" si="15"/>
        <v>2</v>
      </c>
      <c r="J80" s="95">
        <f t="shared" si="15"/>
        <v>0</v>
      </c>
      <c r="K80" s="95">
        <f t="shared" si="15"/>
        <v>0</v>
      </c>
      <c r="L80" s="95">
        <f t="shared" si="15"/>
        <v>0</v>
      </c>
      <c r="M80" s="95">
        <f t="shared" si="15"/>
        <v>0</v>
      </c>
      <c r="N80" s="174">
        <f t="shared" si="15"/>
        <v>0</v>
      </c>
      <c r="O80" s="95">
        <f>COUNTIF($A$6:$A$179,"s")</f>
        <v>8</v>
      </c>
      <c r="P80" s="170">
        <f>O80/O86</f>
        <v>0.22857142857142856</v>
      </c>
    </row>
    <row r="81" spans="1:16" s="104" customFormat="1">
      <c r="A81" s="101"/>
      <c r="B81" s="94"/>
      <c r="C81" s="173"/>
      <c r="D81" s="95"/>
      <c r="E81" s="95"/>
      <c r="F81" s="95"/>
      <c r="G81" s="95"/>
      <c r="H81" s="176">
        <f>(SUM(C80:H80))/O86</f>
        <v>0.17142857142857143</v>
      </c>
      <c r="I81" s="173"/>
      <c r="J81" s="95"/>
      <c r="K81" s="95"/>
      <c r="L81" s="95"/>
      <c r="M81" s="95"/>
      <c r="N81" s="176">
        <f>(SUM(I80:N80))/O86</f>
        <v>5.7142857142857141E-2</v>
      </c>
      <c r="O81" s="95"/>
      <c r="P81" s="170"/>
    </row>
    <row r="82" spans="1:16" s="104" customFormat="1">
      <c r="A82" s="101"/>
      <c r="B82" s="94" t="s">
        <v>31</v>
      </c>
      <c r="C82" s="173">
        <f>SUBTOTAL(3,C42:C43)</f>
        <v>2</v>
      </c>
      <c r="D82" s="95">
        <f t="shared" ref="D82:N82" si="16">SUBTOTAL(3,D42:D43)</f>
        <v>0</v>
      </c>
      <c r="E82" s="95">
        <f t="shared" si="16"/>
        <v>0</v>
      </c>
      <c r="F82" s="95">
        <f t="shared" si="16"/>
        <v>0</v>
      </c>
      <c r="G82" s="95">
        <f t="shared" si="16"/>
        <v>0</v>
      </c>
      <c r="H82" s="174">
        <f t="shared" si="16"/>
        <v>0</v>
      </c>
      <c r="I82" s="173">
        <f t="shared" si="16"/>
        <v>0</v>
      </c>
      <c r="J82" s="95">
        <f t="shared" si="16"/>
        <v>0</v>
      </c>
      <c r="K82" s="95">
        <f t="shared" si="16"/>
        <v>0</v>
      </c>
      <c r="L82" s="95">
        <f t="shared" si="16"/>
        <v>0</v>
      </c>
      <c r="M82" s="95">
        <f t="shared" si="16"/>
        <v>0</v>
      </c>
      <c r="N82" s="174">
        <f t="shared" si="16"/>
        <v>0</v>
      </c>
      <c r="O82" s="95">
        <f>COUNTIF($A$6:$A$179,"p")</f>
        <v>2</v>
      </c>
      <c r="P82" s="170">
        <f>O82/O86</f>
        <v>5.7142857142857141E-2</v>
      </c>
    </row>
    <row r="83" spans="1:16" s="104" customFormat="1">
      <c r="A83" s="101"/>
      <c r="B83" s="94"/>
      <c r="C83" s="173"/>
      <c r="D83" s="95"/>
      <c r="E83" s="95"/>
      <c r="F83" s="95"/>
      <c r="G83" s="95"/>
      <c r="H83" s="176">
        <f>(SUM(C82:H82))/O86</f>
        <v>5.7142857142857141E-2</v>
      </c>
      <c r="I83" s="173"/>
      <c r="J83" s="95"/>
      <c r="K83" s="95"/>
      <c r="L83" s="95"/>
      <c r="M83" s="95"/>
      <c r="N83" s="176">
        <f>(SUM(I82:N82))/O86</f>
        <v>0</v>
      </c>
      <c r="O83" s="95"/>
      <c r="P83" s="170"/>
    </row>
    <row r="84" spans="1:16" s="104" customFormat="1">
      <c r="A84" s="101"/>
      <c r="B84" s="94" t="s">
        <v>390</v>
      </c>
      <c r="C84" s="173">
        <f>SUBTOTAL(3,C45)</f>
        <v>1</v>
      </c>
      <c r="D84" s="95">
        <f t="shared" ref="D84:N84" si="17">SUBTOTAL(3,D45)</f>
        <v>0</v>
      </c>
      <c r="E84" s="95">
        <f t="shared" si="17"/>
        <v>0</v>
      </c>
      <c r="F84" s="95">
        <f t="shared" si="17"/>
        <v>0</v>
      </c>
      <c r="G84" s="95">
        <f t="shared" si="17"/>
        <v>0</v>
      </c>
      <c r="H84" s="174">
        <f t="shared" si="17"/>
        <v>0</v>
      </c>
      <c r="I84" s="173">
        <f t="shared" si="17"/>
        <v>0</v>
      </c>
      <c r="J84" s="95">
        <f t="shared" si="17"/>
        <v>0</v>
      </c>
      <c r="K84" s="95">
        <f t="shared" si="17"/>
        <v>0</v>
      </c>
      <c r="L84" s="95">
        <f t="shared" si="17"/>
        <v>0</v>
      </c>
      <c r="M84" s="95">
        <f t="shared" si="17"/>
        <v>0</v>
      </c>
      <c r="N84" s="174">
        <f t="shared" si="17"/>
        <v>0</v>
      </c>
      <c r="O84" s="95">
        <f>COUNTIF($A$6:$A$179,"eng")</f>
        <v>0</v>
      </c>
      <c r="P84" s="170">
        <f>O84/O86</f>
        <v>0</v>
      </c>
    </row>
    <row r="85" spans="1:16" s="104" customFormat="1">
      <c r="A85" s="101"/>
      <c r="B85" s="148"/>
      <c r="C85" s="175"/>
      <c r="D85" s="149"/>
      <c r="E85" s="149"/>
      <c r="F85" s="149"/>
      <c r="G85" s="149"/>
      <c r="H85" s="177">
        <f>(SUM(C84:H84))/O86</f>
        <v>2.8571428571428571E-2</v>
      </c>
      <c r="I85" s="175"/>
      <c r="J85" s="149"/>
      <c r="K85" s="149"/>
      <c r="L85" s="149"/>
      <c r="M85" s="149"/>
      <c r="N85" s="177">
        <f>(SUM(I84:N84))/O86</f>
        <v>0</v>
      </c>
      <c r="O85" s="149"/>
      <c r="P85" s="170"/>
    </row>
    <row r="86" spans="1:16" s="104" customFormat="1">
      <c r="A86" s="101"/>
      <c r="B86"/>
      <c r="C86" s="82">
        <f>SUM(C76,C78,C80,C82,C84)</f>
        <v>18</v>
      </c>
      <c r="D86" s="82">
        <f>SUM(D76,D78,D80,D82,D84)</f>
        <v>2</v>
      </c>
      <c r="E86" s="82">
        <f>SUM(E76,E78,E80,E82,E84)</f>
        <v>0</v>
      </c>
      <c r="F86" s="82">
        <f>SUM(F76,F78,F80,F82,F84)</f>
        <v>0</v>
      </c>
      <c r="G86" s="82"/>
      <c r="H86" s="82">
        <f>SUM(H76,H78,H80,H82,H84)</f>
        <v>0</v>
      </c>
      <c r="I86" s="82">
        <f>SUM(I76,I78,I80,I82,I84)</f>
        <v>9</v>
      </c>
      <c r="J86" s="82">
        <f>SUM(J76,J78,J80,J82,J84)</f>
        <v>0</v>
      </c>
      <c r="K86" s="82">
        <f>SUM(K76,K78,K80,K82,K84)</f>
        <v>5</v>
      </c>
      <c r="L86" s="82">
        <f>SUM(L76,L78,L80,L82,L84)</f>
        <v>1</v>
      </c>
      <c r="M86" s="82"/>
      <c r="N86" s="82">
        <f>SUM(N76,N78,N80,N82,N84)</f>
        <v>0</v>
      </c>
      <c r="O86" s="5">
        <f>SUM(O76:O84)</f>
        <v>35</v>
      </c>
      <c r="P86" s="153">
        <f>SUM(P76:P85)</f>
        <v>0.99999999999999989</v>
      </c>
    </row>
    <row r="87" spans="1:16">
      <c r="H87">
        <f>SUM(C86:H86)</f>
        <v>20</v>
      </c>
      <c r="N87">
        <f>SUM(I86:N86)</f>
        <v>15</v>
      </c>
      <c r="O87" s="104">
        <f>N87+H87</f>
        <v>35</v>
      </c>
    </row>
  </sheetData>
  <mergeCells count="16">
    <mergeCell ref="C2:H2"/>
    <mergeCell ref="I2:N2"/>
    <mergeCell ref="C4:D4"/>
    <mergeCell ref="E4:F4"/>
    <mergeCell ref="G4:H4"/>
    <mergeCell ref="I4:J4"/>
    <mergeCell ref="K4:L4"/>
    <mergeCell ref="M4:N4"/>
    <mergeCell ref="C72:H72"/>
    <mergeCell ref="I72:N72"/>
    <mergeCell ref="C74:D74"/>
    <mergeCell ref="E74:F74"/>
    <mergeCell ref="G74:H74"/>
    <mergeCell ref="I74:J74"/>
    <mergeCell ref="K74:L74"/>
    <mergeCell ref="M74:N74"/>
  </mergeCells>
  <pageMargins left="0.7" right="0.7" top="0.75" bottom="0.75" header="0.3" footer="0.3"/>
  <pageSetup orientation="portrait" verticalDpi="0"/>
  <legacyDrawing r:id="rId1"/>
  <extLst>
    <ext xmlns:mx="http://schemas.microsoft.com/office/mac/excel/2008/main" uri="{64002731-A6B0-56B0-2670-7721B7C09600}">
      <mx:PLV Mode="0" OnePage="0" WScale="0"/>
    </ext>
  </extLst>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theme="0"/>
  </sheetPr>
  <dimension ref="A1:Q112"/>
  <sheetViews>
    <sheetView zoomScale="40" zoomScaleNormal="40" zoomScalePageLayoutView="40" workbookViewId="0">
      <pane xSplit="2" ySplit="5" topLeftCell="C6" activePane="bottomRight" state="frozen"/>
      <selection activeCell="B1" sqref="B1"/>
      <selection pane="topRight" activeCell="C1" sqref="C1"/>
      <selection pane="bottomLeft" activeCell="B6" sqref="B6"/>
      <selection pane="bottomRight" activeCell="L26" sqref="L26"/>
    </sheetView>
  </sheetViews>
  <sheetFormatPr baseColWidth="10" defaultColWidth="8.83203125" defaultRowHeight="14" x14ac:dyDescent="0"/>
  <cols>
    <col min="1" max="1" width="4.33203125" style="101" bestFit="1" customWidth="1"/>
    <col min="2" max="2" width="47.5" customWidth="1"/>
    <col min="3" max="3" width="10.33203125" style="82" customWidth="1"/>
    <col min="4" max="4" width="9.1640625" customWidth="1"/>
    <col min="7" max="7" width="6.1640625" customWidth="1"/>
    <col min="9" max="9" width="10.1640625" customWidth="1"/>
    <col min="10" max="10" width="8.83203125" customWidth="1"/>
    <col min="11" max="11" width="7.6640625" customWidth="1"/>
    <col min="13" max="13" width="5.33203125" customWidth="1"/>
    <col min="14" max="14" width="7.6640625" customWidth="1"/>
    <col min="15" max="15" width="29.1640625" style="104" customWidth="1"/>
    <col min="16" max="16" width="29.6640625" style="104" customWidth="1"/>
    <col min="17" max="17" width="27.6640625" style="104" customWidth="1"/>
  </cols>
  <sheetData>
    <row r="1" spans="1:17">
      <c r="B1" s="51"/>
      <c r="C1"/>
    </row>
    <row r="2" spans="1:17" ht="17.5" customHeight="1">
      <c r="B2" s="28"/>
      <c r="C2" s="301" t="s">
        <v>9</v>
      </c>
      <c r="D2" s="302"/>
      <c r="E2" s="302"/>
      <c r="F2" s="302"/>
      <c r="G2" s="302"/>
      <c r="H2" s="303"/>
      <c r="I2" s="301" t="s">
        <v>8</v>
      </c>
      <c r="J2" s="302"/>
      <c r="K2" s="302"/>
      <c r="L2" s="302"/>
      <c r="M2" s="302"/>
      <c r="N2" s="304"/>
      <c r="O2" s="105"/>
      <c r="P2" s="106"/>
      <c r="Q2" s="107"/>
    </row>
    <row r="3" spans="1:17" hidden="1">
      <c r="B3" s="29"/>
      <c r="C3" s="83" t="s">
        <v>13</v>
      </c>
      <c r="D3" s="23"/>
      <c r="E3" s="23"/>
      <c r="F3" s="23"/>
      <c r="G3" s="23"/>
      <c r="H3" s="24" t="s">
        <v>12</v>
      </c>
      <c r="I3" s="22" t="s">
        <v>13</v>
      </c>
      <c r="J3" s="23"/>
      <c r="K3" s="23"/>
      <c r="L3" s="23"/>
      <c r="M3" s="23"/>
      <c r="N3" s="24" t="s">
        <v>12</v>
      </c>
      <c r="O3" s="108"/>
      <c r="P3" s="109"/>
      <c r="Q3" s="110"/>
    </row>
    <row r="4" spans="1:17" s="58" customFormat="1" ht="20.5" customHeight="1">
      <c r="A4" s="101"/>
      <c r="B4" s="67" t="s">
        <v>15</v>
      </c>
      <c r="C4" s="309" t="s">
        <v>2</v>
      </c>
      <c r="D4" s="310"/>
      <c r="E4" s="310" t="s">
        <v>1</v>
      </c>
      <c r="F4" s="310"/>
      <c r="G4" s="310" t="s">
        <v>0</v>
      </c>
      <c r="H4" s="311"/>
      <c r="I4" s="309" t="s">
        <v>2</v>
      </c>
      <c r="J4" s="310"/>
      <c r="K4" s="310" t="s">
        <v>1</v>
      </c>
      <c r="L4" s="310"/>
      <c r="M4" s="310" t="s">
        <v>0</v>
      </c>
      <c r="N4" s="311"/>
      <c r="O4" s="111"/>
      <c r="P4" s="112"/>
      <c r="Q4" s="113"/>
    </row>
    <row r="5" spans="1:17" s="58" customFormat="1" ht="24" customHeight="1">
      <c r="A5" s="101"/>
      <c r="B5" s="66" t="s">
        <v>213</v>
      </c>
      <c r="C5" s="84" t="s">
        <v>7</v>
      </c>
      <c r="D5" s="53" t="s">
        <v>6</v>
      </c>
      <c r="E5" s="53" t="s">
        <v>4</v>
      </c>
      <c r="F5" s="53" t="s">
        <v>5</v>
      </c>
      <c r="G5" s="53"/>
      <c r="H5" s="54" t="s">
        <v>3</v>
      </c>
      <c r="I5" s="52" t="s">
        <v>7</v>
      </c>
      <c r="J5" s="53" t="s">
        <v>6</v>
      </c>
      <c r="K5" s="53" t="s">
        <v>4</v>
      </c>
      <c r="L5" s="53" t="s">
        <v>5</v>
      </c>
      <c r="M5" s="53"/>
      <c r="N5" s="54" t="s">
        <v>3</v>
      </c>
      <c r="O5" s="114" t="s">
        <v>107</v>
      </c>
      <c r="P5" s="115" t="s">
        <v>34</v>
      </c>
      <c r="Q5" s="116" t="s">
        <v>106</v>
      </c>
    </row>
    <row r="6" spans="1:17">
      <c r="B6" s="152" t="s">
        <v>28</v>
      </c>
      <c r="C6" s="130"/>
      <c r="D6" s="132"/>
      <c r="E6" s="133"/>
      <c r="F6" s="132"/>
      <c r="G6" s="133"/>
      <c r="H6" s="134"/>
      <c r="I6" s="131"/>
      <c r="J6" s="132"/>
      <c r="K6" s="133"/>
      <c r="L6" s="132"/>
      <c r="M6" s="133"/>
      <c r="N6" s="134"/>
      <c r="O6" s="117"/>
      <c r="P6" s="118"/>
      <c r="Q6" s="119"/>
    </row>
    <row r="7" spans="1:17">
      <c r="B7" s="127"/>
      <c r="C7" s="129"/>
      <c r="D7" s="128"/>
      <c r="E7" s="136"/>
      <c r="F7" s="128"/>
      <c r="G7" s="136"/>
      <c r="H7" s="137"/>
      <c r="I7" s="135"/>
      <c r="J7" s="128"/>
      <c r="K7" s="136"/>
      <c r="L7" s="128"/>
      <c r="M7" s="136"/>
      <c r="N7" s="137"/>
      <c r="O7" s="117"/>
      <c r="P7" s="118"/>
      <c r="Q7" s="119"/>
    </row>
    <row r="8" spans="1:17">
      <c r="B8" s="127"/>
      <c r="C8" s="129"/>
      <c r="D8" s="128"/>
      <c r="E8" s="136"/>
      <c r="F8" s="128"/>
      <c r="G8" s="136"/>
      <c r="H8" s="137"/>
      <c r="I8" s="135"/>
      <c r="J8" s="128"/>
      <c r="K8" s="136"/>
      <c r="L8" s="128"/>
      <c r="M8" s="136"/>
      <c r="N8" s="137"/>
      <c r="O8" s="117"/>
      <c r="P8" s="118"/>
      <c r="Q8" s="119"/>
    </row>
    <row r="9" spans="1:17">
      <c r="B9" s="127"/>
      <c r="C9" s="129"/>
      <c r="D9" s="128"/>
      <c r="E9" s="136"/>
      <c r="F9" s="128"/>
      <c r="G9" s="136"/>
      <c r="H9" s="137"/>
      <c r="I9" s="135"/>
      <c r="J9" s="128"/>
      <c r="K9" s="136"/>
      <c r="L9" s="128"/>
      <c r="M9" s="136"/>
      <c r="N9" s="137"/>
      <c r="O9" s="117"/>
      <c r="P9" s="118"/>
      <c r="Q9" s="119"/>
    </row>
    <row r="10" spans="1:17">
      <c r="B10" s="127"/>
      <c r="C10" s="129"/>
      <c r="D10" s="128"/>
      <c r="E10" s="136"/>
      <c r="F10" s="128"/>
      <c r="G10" s="136"/>
      <c r="H10" s="137"/>
      <c r="I10" s="135"/>
      <c r="J10" s="128"/>
      <c r="K10" s="136"/>
      <c r="L10" s="128"/>
      <c r="M10" s="136"/>
      <c r="N10" s="137"/>
      <c r="O10" s="117"/>
      <c r="P10" s="118"/>
      <c r="Q10" s="119"/>
    </row>
    <row r="11" spans="1:17">
      <c r="B11" s="127"/>
      <c r="C11" s="129"/>
      <c r="D11" s="128"/>
      <c r="E11" s="136"/>
      <c r="F11" s="128"/>
      <c r="G11" s="136"/>
      <c r="H11" s="137"/>
      <c r="I11" s="135"/>
      <c r="J11" s="128"/>
      <c r="K11" s="136"/>
      <c r="L11" s="128"/>
      <c r="M11" s="136"/>
      <c r="N11" s="137"/>
      <c r="O11" s="117"/>
      <c r="P11" s="118"/>
      <c r="Q11" s="119"/>
    </row>
    <row r="12" spans="1:17">
      <c r="B12" s="127"/>
      <c r="C12" s="129"/>
      <c r="D12" s="128"/>
      <c r="E12" s="136"/>
      <c r="F12" s="128"/>
      <c r="G12" s="136"/>
      <c r="H12" s="137"/>
      <c r="I12" s="135"/>
      <c r="J12" s="128"/>
      <c r="K12" s="136"/>
      <c r="L12" s="128"/>
      <c r="M12" s="136"/>
      <c r="N12" s="137"/>
      <c r="O12" s="117"/>
      <c r="P12" s="118"/>
      <c r="Q12" s="119"/>
    </row>
    <row r="13" spans="1:17">
      <c r="B13" s="127"/>
      <c r="C13" s="129"/>
      <c r="D13" s="128"/>
      <c r="E13" s="136"/>
      <c r="F13" s="128"/>
      <c r="G13" s="136"/>
      <c r="H13" s="137"/>
      <c r="I13" s="135"/>
      <c r="J13" s="128"/>
      <c r="K13" s="136"/>
      <c r="L13" s="128"/>
      <c r="M13" s="136"/>
      <c r="N13" s="137"/>
      <c r="O13" s="117"/>
      <c r="P13" s="118"/>
      <c r="Q13" s="119"/>
    </row>
    <row r="14" spans="1:17">
      <c r="B14" s="151" t="s">
        <v>29</v>
      </c>
      <c r="C14" s="85"/>
      <c r="D14" s="75"/>
      <c r="E14" s="76"/>
      <c r="F14" s="75"/>
      <c r="G14" s="76"/>
      <c r="H14" s="70"/>
      <c r="I14" s="69"/>
      <c r="J14" s="75"/>
      <c r="K14" s="76"/>
      <c r="L14" s="75"/>
      <c r="M14" s="76"/>
      <c r="N14" s="70"/>
      <c r="O14" s="120"/>
      <c r="P14" s="121"/>
      <c r="Q14" s="122"/>
    </row>
    <row r="15" spans="1:17">
      <c r="B15" s="68"/>
      <c r="C15" s="85"/>
      <c r="D15" s="75"/>
      <c r="E15" s="76"/>
      <c r="F15" s="75"/>
      <c r="G15" s="76"/>
      <c r="H15" s="70"/>
      <c r="I15" s="69"/>
      <c r="J15" s="75"/>
      <c r="K15" s="76"/>
      <c r="L15" s="75"/>
      <c r="M15" s="76"/>
      <c r="N15" s="70"/>
      <c r="O15" s="120"/>
      <c r="P15" s="121"/>
      <c r="Q15" s="122"/>
    </row>
    <row r="16" spans="1:17">
      <c r="B16" s="68"/>
      <c r="C16" s="85"/>
      <c r="D16" s="75"/>
      <c r="E16" s="76"/>
      <c r="F16" s="75"/>
      <c r="G16" s="76"/>
      <c r="H16" s="70"/>
      <c r="I16" s="69"/>
      <c r="J16" s="75"/>
      <c r="K16" s="76"/>
      <c r="L16" s="75"/>
      <c r="M16" s="76"/>
      <c r="N16" s="70"/>
      <c r="O16" s="120"/>
      <c r="P16" s="121"/>
      <c r="Q16" s="122"/>
    </row>
    <row r="17" spans="2:17">
      <c r="B17" s="68"/>
      <c r="C17" s="85"/>
      <c r="D17" s="75"/>
      <c r="E17" s="76"/>
      <c r="F17" s="75"/>
      <c r="G17" s="76"/>
      <c r="H17" s="70"/>
      <c r="I17" s="69"/>
      <c r="J17" s="75"/>
      <c r="K17" s="76"/>
      <c r="L17" s="75"/>
      <c r="M17" s="76"/>
      <c r="N17" s="70"/>
      <c r="O17" s="120"/>
      <c r="P17" s="121"/>
      <c r="Q17" s="122"/>
    </row>
    <row r="18" spans="2:17">
      <c r="B18" s="68"/>
      <c r="C18" s="85"/>
      <c r="D18" s="75"/>
      <c r="E18" s="76"/>
      <c r="F18" s="75"/>
      <c r="G18" s="76"/>
      <c r="H18" s="70"/>
      <c r="I18" s="69"/>
      <c r="J18" s="75"/>
      <c r="K18" s="76"/>
      <c r="L18" s="75"/>
      <c r="M18" s="76"/>
      <c r="N18" s="70"/>
      <c r="O18" s="120"/>
      <c r="P18" s="121"/>
      <c r="Q18" s="122"/>
    </row>
    <row r="19" spans="2:17">
      <c r="B19" s="68"/>
      <c r="C19" s="85"/>
      <c r="D19" s="75"/>
      <c r="E19" s="76"/>
      <c r="F19" s="75"/>
      <c r="G19" s="76"/>
      <c r="H19" s="70"/>
      <c r="I19" s="69"/>
      <c r="J19" s="75"/>
      <c r="K19" s="76"/>
      <c r="L19" s="75"/>
      <c r="M19" s="76"/>
      <c r="N19" s="70"/>
      <c r="O19" s="120"/>
      <c r="P19" s="121"/>
      <c r="Q19" s="122"/>
    </row>
    <row r="20" spans="2:17">
      <c r="B20" s="68"/>
      <c r="C20" s="85"/>
      <c r="D20" s="75"/>
      <c r="E20" s="76"/>
      <c r="F20" s="75"/>
      <c r="G20" s="76"/>
      <c r="H20" s="70"/>
      <c r="I20" s="69"/>
      <c r="J20" s="75"/>
      <c r="K20" s="76"/>
      <c r="L20" s="75"/>
      <c r="M20" s="76"/>
      <c r="N20" s="70"/>
      <c r="O20" s="120"/>
      <c r="P20" s="121"/>
      <c r="Q20" s="122"/>
    </row>
    <row r="21" spans="2:17">
      <c r="B21" s="151" t="s">
        <v>30</v>
      </c>
      <c r="C21" s="85"/>
      <c r="D21" s="75"/>
      <c r="E21" s="76"/>
      <c r="F21" s="75"/>
      <c r="G21" s="76"/>
      <c r="H21" s="70"/>
      <c r="I21" s="69"/>
      <c r="J21" s="75"/>
      <c r="K21" s="76"/>
      <c r="L21" s="75"/>
      <c r="M21" s="76"/>
      <c r="N21" s="70"/>
      <c r="O21" s="120"/>
      <c r="P21" s="121"/>
      <c r="Q21" s="122"/>
    </row>
    <row r="22" spans="2:17">
      <c r="B22" s="68"/>
      <c r="C22" s="85"/>
      <c r="D22" s="75"/>
      <c r="E22" s="76"/>
      <c r="F22" s="75"/>
      <c r="G22" s="76"/>
      <c r="H22" s="70"/>
      <c r="I22" s="69"/>
      <c r="J22" s="75"/>
      <c r="K22" s="76"/>
      <c r="L22" s="75"/>
      <c r="M22" s="76"/>
      <c r="N22" s="70"/>
      <c r="O22" s="120"/>
      <c r="P22" s="121"/>
      <c r="Q22" s="122"/>
    </row>
    <row r="23" spans="2:17">
      <c r="B23" s="68"/>
      <c r="C23" s="85"/>
      <c r="D23" s="75"/>
      <c r="E23" s="76"/>
      <c r="F23" s="75"/>
      <c r="G23" s="76"/>
      <c r="H23" s="70"/>
      <c r="I23" s="69"/>
      <c r="J23" s="75"/>
      <c r="K23" s="76"/>
      <c r="L23" s="75"/>
      <c r="M23" s="76"/>
      <c r="N23" s="70"/>
      <c r="O23" s="120"/>
      <c r="P23" s="121"/>
      <c r="Q23" s="122"/>
    </row>
    <row r="24" spans="2:17">
      <c r="B24" s="68"/>
      <c r="C24" s="85"/>
      <c r="D24" s="75"/>
      <c r="E24" s="76"/>
      <c r="F24" s="75"/>
      <c r="G24" s="76"/>
      <c r="H24" s="70"/>
      <c r="I24" s="69"/>
      <c r="J24" s="75"/>
      <c r="K24" s="76"/>
      <c r="L24" s="75"/>
      <c r="M24" s="76"/>
      <c r="N24" s="70"/>
      <c r="O24" s="120"/>
      <c r="P24" s="121"/>
      <c r="Q24" s="122"/>
    </row>
    <row r="25" spans="2:17">
      <c r="B25" s="68"/>
      <c r="C25" s="85"/>
      <c r="D25" s="75"/>
      <c r="E25" s="76"/>
      <c r="F25" s="75"/>
      <c r="G25" s="76"/>
      <c r="H25" s="70"/>
      <c r="I25" s="69"/>
      <c r="J25" s="75"/>
      <c r="K25" s="76"/>
      <c r="L25" s="75"/>
      <c r="M25" s="76"/>
      <c r="N25" s="70"/>
      <c r="O25" s="120"/>
      <c r="P25" s="121"/>
      <c r="Q25" s="122"/>
    </row>
    <row r="26" spans="2:17">
      <c r="B26" s="68"/>
      <c r="C26" s="85"/>
      <c r="D26" s="75"/>
      <c r="E26" s="76"/>
      <c r="F26" s="75"/>
      <c r="G26" s="76"/>
      <c r="H26" s="70"/>
      <c r="I26" s="69"/>
      <c r="J26" s="75"/>
      <c r="K26" s="76"/>
      <c r="L26" s="75"/>
      <c r="M26" s="76"/>
      <c r="N26" s="70"/>
      <c r="O26" s="120"/>
      <c r="P26" s="121"/>
      <c r="Q26" s="122"/>
    </row>
    <row r="27" spans="2:17">
      <c r="B27" s="68"/>
      <c r="C27" s="85"/>
      <c r="D27" s="75"/>
      <c r="E27" s="76"/>
      <c r="F27" s="75"/>
      <c r="G27" s="76"/>
      <c r="H27" s="70"/>
      <c r="I27" s="69"/>
      <c r="J27" s="75"/>
      <c r="K27" s="76"/>
      <c r="L27" s="75"/>
      <c r="M27" s="76"/>
      <c r="N27" s="70"/>
      <c r="O27" s="120"/>
      <c r="P27" s="121"/>
      <c r="Q27" s="122"/>
    </row>
    <row r="28" spans="2:17">
      <c r="B28" s="68"/>
      <c r="C28" s="85"/>
      <c r="D28" s="75"/>
      <c r="E28" s="76"/>
      <c r="F28" s="75"/>
      <c r="G28" s="76"/>
      <c r="H28" s="70"/>
      <c r="I28" s="69"/>
      <c r="J28" s="75"/>
      <c r="K28" s="76"/>
      <c r="L28" s="75"/>
      <c r="M28" s="76"/>
      <c r="N28" s="70"/>
      <c r="O28" s="120"/>
      <c r="P28" s="121"/>
      <c r="Q28" s="122"/>
    </row>
    <row r="29" spans="2:17">
      <c r="B29" s="68"/>
      <c r="C29" s="85"/>
      <c r="D29" s="75"/>
      <c r="E29" s="76"/>
      <c r="F29" s="75"/>
      <c r="G29" s="76"/>
      <c r="H29" s="70"/>
      <c r="I29" s="69"/>
      <c r="J29" s="75"/>
      <c r="K29" s="76"/>
      <c r="L29" s="75"/>
      <c r="M29" s="76"/>
      <c r="N29" s="70"/>
      <c r="O29" s="120"/>
      <c r="P29" s="121"/>
      <c r="Q29" s="122"/>
    </row>
    <row r="30" spans="2:17">
      <c r="B30" s="68"/>
      <c r="C30" s="85"/>
      <c r="D30" s="75"/>
      <c r="E30" s="76"/>
      <c r="F30" s="75"/>
      <c r="G30" s="76"/>
      <c r="H30" s="70"/>
      <c r="I30" s="69"/>
      <c r="J30" s="75"/>
      <c r="K30" s="76"/>
      <c r="L30" s="75"/>
      <c r="M30" s="76"/>
      <c r="N30" s="70"/>
      <c r="O30" s="120"/>
      <c r="P30" s="121"/>
      <c r="Q30" s="122"/>
    </row>
    <row r="31" spans="2:17">
      <c r="B31" s="68"/>
      <c r="C31" s="85"/>
      <c r="D31" s="75"/>
      <c r="E31" s="76"/>
      <c r="F31" s="75"/>
      <c r="G31" s="76"/>
      <c r="H31" s="70"/>
      <c r="I31" s="69"/>
      <c r="J31" s="75"/>
      <c r="K31" s="76"/>
      <c r="L31" s="75"/>
      <c r="M31" s="76"/>
      <c r="N31" s="70"/>
      <c r="O31" s="120"/>
      <c r="P31" s="121"/>
      <c r="Q31" s="122"/>
    </row>
    <row r="32" spans="2:17">
      <c r="B32" s="68"/>
      <c r="C32" s="85"/>
      <c r="D32" s="75"/>
      <c r="E32" s="76"/>
      <c r="F32" s="75"/>
      <c r="G32" s="76"/>
      <c r="H32" s="70"/>
      <c r="I32" s="69"/>
      <c r="J32" s="75"/>
      <c r="K32" s="76"/>
      <c r="L32" s="75"/>
      <c r="M32" s="76"/>
      <c r="N32" s="70"/>
      <c r="O32" s="120"/>
      <c r="P32" s="121"/>
      <c r="Q32" s="122"/>
    </row>
    <row r="33" spans="2:17">
      <c r="B33" s="68"/>
      <c r="C33" s="85"/>
      <c r="D33" s="75"/>
      <c r="E33" s="76"/>
      <c r="F33" s="75"/>
      <c r="G33" s="76"/>
      <c r="H33" s="70"/>
      <c r="I33" s="69"/>
      <c r="J33" s="75"/>
      <c r="K33" s="76"/>
      <c r="L33" s="75"/>
      <c r="M33" s="76"/>
      <c r="N33" s="70"/>
      <c r="O33" s="120"/>
      <c r="P33" s="121"/>
      <c r="Q33" s="122"/>
    </row>
    <row r="34" spans="2:17">
      <c r="B34" s="68"/>
      <c r="C34" s="85"/>
      <c r="D34" s="75"/>
      <c r="E34" s="76"/>
      <c r="F34" s="75"/>
      <c r="G34" s="76"/>
      <c r="H34" s="70"/>
      <c r="I34" s="69"/>
      <c r="J34" s="75"/>
      <c r="K34" s="76"/>
      <c r="L34" s="75"/>
      <c r="M34" s="76"/>
      <c r="N34" s="70"/>
      <c r="O34" s="120"/>
      <c r="P34" s="121"/>
      <c r="Q34" s="122"/>
    </row>
    <row r="35" spans="2:17">
      <c r="B35" s="68"/>
      <c r="C35" s="85"/>
      <c r="D35" s="75"/>
      <c r="E35" s="76"/>
      <c r="F35" s="75"/>
      <c r="G35" s="76"/>
      <c r="H35" s="70"/>
      <c r="I35" s="69"/>
      <c r="J35" s="75"/>
      <c r="K35" s="76"/>
      <c r="L35" s="75"/>
      <c r="M35" s="76"/>
      <c r="N35" s="70"/>
      <c r="O35" s="120"/>
      <c r="P35" s="121"/>
      <c r="Q35" s="122"/>
    </row>
    <row r="36" spans="2:17">
      <c r="B36" s="68"/>
      <c r="C36" s="85"/>
      <c r="D36" s="75"/>
      <c r="E36" s="76"/>
      <c r="F36" s="75"/>
      <c r="G36" s="76"/>
      <c r="H36" s="70"/>
      <c r="I36" s="69"/>
      <c r="J36" s="75"/>
      <c r="K36" s="76"/>
      <c r="L36" s="75"/>
      <c r="M36" s="76"/>
      <c r="N36" s="70"/>
      <c r="O36" s="120"/>
      <c r="P36" s="121"/>
      <c r="Q36" s="122"/>
    </row>
    <row r="37" spans="2:17">
      <c r="B37" s="151" t="s">
        <v>31</v>
      </c>
      <c r="C37" s="85"/>
      <c r="D37" s="75"/>
      <c r="E37" s="76"/>
      <c r="F37" s="75"/>
      <c r="G37" s="76"/>
      <c r="H37" s="70"/>
      <c r="I37" s="69"/>
      <c r="J37" s="75"/>
      <c r="K37" s="76"/>
      <c r="L37" s="75"/>
      <c r="M37" s="76"/>
      <c r="N37" s="70"/>
      <c r="O37" s="120"/>
      <c r="P37" s="121"/>
      <c r="Q37" s="122"/>
    </row>
    <row r="38" spans="2:17">
      <c r="B38" s="68"/>
      <c r="C38" s="85"/>
      <c r="D38" s="75"/>
      <c r="E38" s="76"/>
      <c r="F38" s="75"/>
      <c r="G38" s="76"/>
      <c r="H38" s="70"/>
      <c r="I38" s="69"/>
      <c r="J38" s="75"/>
      <c r="K38" s="76"/>
      <c r="L38" s="75"/>
      <c r="M38" s="76"/>
      <c r="N38" s="70"/>
      <c r="O38" s="120"/>
      <c r="P38" s="121"/>
      <c r="Q38" s="122"/>
    </row>
    <row r="39" spans="2:17">
      <c r="B39" s="68"/>
      <c r="C39" s="85"/>
      <c r="D39" s="75"/>
      <c r="E39" s="76"/>
      <c r="F39" s="75"/>
      <c r="G39" s="76"/>
      <c r="H39" s="70"/>
      <c r="I39" s="69"/>
      <c r="J39" s="75"/>
      <c r="K39" s="76"/>
      <c r="L39" s="75"/>
      <c r="M39" s="76"/>
      <c r="N39" s="70"/>
      <c r="O39" s="120"/>
      <c r="P39" s="121"/>
      <c r="Q39" s="122"/>
    </row>
    <row r="40" spans="2:17">
      <c r="B40" s="68"/>
      <c r="C40" s="85"/>
      <c r="D40" s="75"/>
      <c r="E40" s="76"/>
      <c r="F40" s="75"/>
      <c r="G40" s="76"/>
      <c r="H40" s="70"/>
      <c r="I40" s="69"/>
      <c r="J40" s="75"/>
      <c r="K40" s="76"/>
      <c r="L40" s="75"/>
      <c r="M40" s="76"/>
      <c r="N40" s="70"/>
      <c r="O40" s="120"/>
      <c r="P40" s="121"/>
      <c r="Q40" s="122"/>
    </row>
    <row r="41" spans="2:17">
      <c r="B41" s="68"/>
      <c r="C41" s="85"/>
      <c r="D41" s="75"/>
      <c r="E41" s="76"/>
      <c r="F41" s="75"/>
      <c r="G41" s="76"/>
      <c r="H41" s="70"/>
      <c r="I41" s="69"/>
      <c r="J41" s="75"/>
      <c r="K41" s="76"/>
      <c r="L41" s="75"/>
      <c r="M41" s="76"/>
      <c r="N41" s="70"/>
      <c r="O41" s="120"/>
      <c r="P41" s="121"/>
      <c r="Q41" s="122"/>
    </row>
    <row r="42" spans="2:17">
      <c r="B42" s="68"/>
      <c r="C42" s="85"/>
      <c r="D42" s="75"/>
      <c r="E42" s="76"/>
      <c r="F42" s="75"/>
      <c r="G42" s="76"/>
      <c r="H42" s="70"/>
      <c r="I42" s="69"/>
      <c r="J42" s="75"/>
      <c r="K42" s="76"/>
      <c r="L42" s="75"/>
      <c r="M42" s="76"/>
      <c r="N42" s="70"/>
      <c r="O42" s="120"/>
      <c r="P42" s="121"/>
      <c r="Q42" s="122"/>
    </row>
    <row r="43" spans="2:17">
      <c r="B43" s="68"/>
      <c r="C43" s="85"/>
      <c r="D43" s="75"/>
      <c r="E43" s="76"/>
      <c r="F43" s="75"/>
      <c r="G43" s="76"/>
      <c r="H43" s="70"/>
      <c r="I43" s="69"/>
      <c r="J43" s="75"/>
      <c r="K43" s="76"/>
      <c r="L43" s="75"/>
      <c r="M43" s="76"/>
      <c r="N43" s="70"/>
      <c r="O43" s="120"/>
      <c r="P43" s="121"/>
      <c r="Q43" s="122"/>
    </row>
    <row r="44" spans="2:17">
      <c r="B44" s="68"/>
      <c r="C44" s="85"/>
      <c r="D44" s="75"/>
      <c r="E44" s="76"/>
      <c r="F44" s="75"/>
      <c r="G44" s="76"/>
      <c r="H44" s="70"/>
      <c r="I44" s="69"/>
      <c r="J44" s="75"/>
      <c r="K44" s="76"/>
      <c r="L44" s="75"/>
      <c r="M44" s="76"/>
      <c r="N44" s="70"/>
      <c r="O44" s="120"/>
      <c r="P44" s="121"/>
      <c r="Q44" s="122"/>
    </row>
    <row r="45" spans="2:17">
      <c r="B45" s="68"/>
      <c r="C45" s="85"/>
      <c r="D45" s="75"/>
      <c r="E45" s="76"/>
      <c r="F45" s="75"/>
      <c r="G45" s="76"/>
      <c r="H45" s="70"/>
      <c r="I45" s="69"/>
      <c r="J45" s="75"/>
      <c r="K45" s="76"/>
      <c r="L45" s="75"/>
      <c r="M45" s="76"/>
      <c r="N45" s="70"/>
      <c r="O45" s="120"/>
      <c r="P45" s="121"/>
      <c r="Q45" s="122"/>
    </row>
    <row r="46" spans="2:17">
      <c r="B46" s="68"/>
      <c r="C46" s="85"/>
      <c r="D46" s="75"/>
      <c r="E46" s="76"/>
      <c r="F46" s="75"/>
      <c r="G46" s="76"/>
      <c r="H46" s="70"/>
      <c r="I46" s="69"/>
      <c r="J46" s="75"/>
      <c r="K46" s="76"/>
      <c r="L46" s="75"/>
      <c r="M46" s="76"/>
      <c r="N46" s="70"/>
      <c r="O46" s="120"/>
      <c r="P46" s="121"/>
      <c r="Q46" s="122"/>
    </row>
    <row r="47" spans="2:17">
      <c r="B47" s="68"/>
      <c r="C47" s="85"/>
      <c r="D47" s="75"/>
      <c r="E47" s="76"/>
      <c r="F47" s="75"/>
      <c r="G47" s="76"/>
      <c r="H47" s="70"/>
      <c r="I47" s="69"/>
      <c r="J47" s="75"/>
      <c r="K47" s="76"/>
      <c r="L47" s="75"/>
      <c r="M47" s="76"/>
      <c r="N47" s="70"/>
      <c r="O47" s="120"/>
      <c r="P47" s="121"/>
      <c r="Q47" s="122"/>
    </row>
    <row r="48" spans="2:17">
      <c r="B48" s="68"/>
      <c r="C48" s="85"/>
      <c r="D48" s="75"/>
      <c r="E48" s="76"/>
      <c r="F48" s="75"/>
      <c r="G48" s="76"/>
      <c r="H48" s="70"/>
      <c r="I48" s="69"/>
      <c r="J48" s="75"/>
      <c r="K48" s="76"/>
      <c r="L48" s="75"/>
      <c r="M48" s="76"/>
      <c r="N48" s="70"/>
      <c r="O48" s="120"/>
      <c r="P48" s="121"/>
      <c r="Q48" s="122"/>
    </row>
    <row r="49" spans="2:17">
      <c r="B49" s="68"/>
      <c r="C49" s="103"/>
      <c r="D49" s="79"/>
      <c r="E49" s="80"/>
      <c r="F49" s="79"/>
      <c r="G49" s="80"/>
      <c r="H49" s="81"/>
      <c r="I49" s="78"/>
      <c r="J49" s="79"/>
      <c r="K49" s="80"/>
      <c r="L49" s="79"/>
      <c r="M49" s="80"/>
      <c r="N49" s="81"/>
      <c r="O49" s="120"/>
      <c r="P49" s="121"/>
      <c r="Q49" s="124"/>
    </row>
    <row r="50" spans="2:17">
      <c r="B50" s="68"/>
      <c r="C50" s="103"/>
      <c r="D50" s="79"/>
      <c r="E50" s="80"/>
      <c r="F50" s="79"/>
      <c r="G50" s="80"/>
      <c r="H50" s="81"/>
      <c r="I50" s="78"/>
      <c r="J50" s="79"/>
      <c r="K50" s="80"/>
      <c r="L50" s="79"/>
      <c r="M50" s="80"/>
      <c r="N50" s="81"/>
      <c r="O50" s="120"/>
      <c r="P50" s="123"/>
      <c r="Q50" s="124"/>
    </row>
    <row r="51" spans="2:17">
      <c r="B51" s="68"/>
      <c r="C51" s="103"/>
      <c r="D51" s="79"/>
      <c r="E51" s="80"/>
      <c r="F51" s="79"/>
      <c r="G51" s="80"/>
      <c r="H51" s="81"/>
      <c r="I51" s="78"/>
      <c r="J51" s="79"/>
      <c r="K51" s="80"/>
      <c r="L51" s="79"/>
      <c r="M51" s="80"/>
      <c r="N51" s="81"/>
      <c r="O51" s="120"/>
      <c r="P51" s="123"/>
      <c r="Q51" s="124"/>
    </row>
    <row r="52" spans="2:17">
      <c r="B52" s="68"/>
      <c r="C52" s="103"/>
      <c r="D52" s="79"/>
      <c r="E52" s="80"/>
      <c r="F52" s="79"/>
      <c r="G52" s="80"/>
      <c r="H52" s="81"/>
      <c r="I52" s="78"/>
      <c r="J52" s="79"/>
      <c r="K52" s="80"/>
      <c r="L52" s="79"/>
      <c r="M52" s="80"/>
      <c r="N52" s="81"/>
      <c r="O52" s="120"/>
      <c r="P52" s="123"/>
      <c r="Q52" s="124"/>
    </row>
    <row r="53" spans="2:17">
      <c r="B53" s="68"/>
      <c r="C53" s="103"/>
      <c r="D53" s="79"/>
      <c r="E53" s="80"/>
      <c r="F53" s="79"/>
      <c r="G53" s="80"/>
      <c r="H53" s="81"/>
      <c r="I53" s="78"/>
      <c r="J53" s="79"/>
      <c r="K53" s="80"/>
      <c r="L53" s="79"/>
      <c r="M53" s="80"/>
      <c r="N53" s="81"/>
      <c r="O53" s="120"/>
      <c r="P53" s="123"/>
      <c r="Q53" s="124"/>
    </row>
    <row r="54" spans="2:17">
      <c r="B54" s="68"/>
      <c r="C54" s="103"/>
      <c r="D54" s="79"/>
      <c r="E54" s="80"/>
      <c r="F54" s="79"/>
      <c r="G54" s="80"/>
      <c r="H54" s="81"/>
      <c r="I54" s="78"/>
      <c r="J54" s="79"/>
      <c r="K54" s="80"/>
      <c r="L54" s="79"/>
      <c r="M54" s="80"/>
      <c r="N54" s="81"/>
      <c r="O54" s="120"/>
      <c r="P54" s="123"/>
      <c r="Q54" s="124"/>
    </row>
    <row r="55" spans="2:17">
      <c r="B55" s="68"/>
      <c r="C55" s="103"/>
      <c r="D55" s="79"/>
      <c r="E55" s="80"/>
      <c r="F55" s="79"/>
      <c r="G55" s="80"/>
      <c r="H55" s="81"/>
      <c r="I55" s="78"/>
      <c r="J55" s="79"/>
      <c r="K55" s="80"/>
      <c r="L55" s="79"/>
      <c r="M55" s="80"/>
      <c r="N55" s="81"/>
      <c r="O55" s="120"/>
      <c r="P55" s="123"/>
      <c r="Q55" s="124"/>
    </row>
    <row r="56" spans="2:17">
      <c r="B56" s="68"/>
      <c r="C56" s="103"/>
      <c r="D56" s="79"/>
      <c r="E56" s="80"/>
      <c r="F56" s="79"/>
      <c r="G56" s="80"/>
      <c r="H56" s="81"/>
      <c r="I56" s="78"/>
      <c r="J56" s="79"/>
      <c r="K56" s="80"/>
      <c r="L56" s="79"/>
      <c r="M56" s="80"/>
      <c r="N56" s="81"/>
      <c r="O56" s="120"/>
      <c r="P56" s="123"/>
      <c r="Q56" s="124"/>
    </row>
    <row r="57" spans="2:17">
      <c r="B57" s="68"/>
      <c r="C57" s="103"/>
      <c r="D57" s="79"/>
      <c r="E57" s="80"/>
      <c r="F57" s="79"/>
      <c r="G57" s="80"/>
      <c r="H57" s="81"/>
      <c r="I57" s="78"/>
      <c r="J57" s="79"/>
      <c r="K57" s="80"/>
      <c r="L57" s="79"/>
      <c r="M57" s="80"/>
      <c r="N57" s="81"/>
      <c r="O57" s="125"/>
      <c r="P57" s="123"/>
      <c r="Q57" s="124"/>
    </row>
    <row r="58" spans="2:17">
      <c r="B58" s="151" t="s">
        <v>1065</v>
      </c>
      <c r="C58" s="103"/>
      <c r="D58" s="79"/>
      <c r="E58" s="80"/>
      <c r="F58" s="79"/>
      <c r="G58" s="80"/>
      <c r="H58" s="81"/>
      <c r="I58" s="78"/>
      <c r="J58" s="79"/>
      <c r="K58" s="80"/>
      <c r="L58" s="79"/>
      <c r="M58" s="80"/>
      <c r="N58" s="81"/>
      <c r="O58" s="125"/>
      <c r="P58" s="123"/>
      <c r="Q58" s="124"/>
    </row>
    <row r="59" spans="2:17">
      <c r="B59" s="68"/>
      <c r="C59" s="103"/>
      <c r="D59" s="79"/>
      <c r="E59" s="80"/>
      <c r="F59" s="79"/>
      <c r="G59" s="80"/>
      <c r="H59" s="81"/>
      <c r="I59" s="78"/>
      <c r="J59" s="79"/>
      <c r="K59" s="80"/>
      <c r="L59" s="79"/>
      <c r="M59" s="80"/>
      <c r="N59" s="81"/>
      <c r="O59" s="125"/>
      <c r="P59" s="123"/>
      <c r="Q59" s="124"/>
    </row>
    <row r="60" spans="2:17">
      <c r="B60" s="68"/>
      <c r="C60" s="103"/>
      <c r="D60" s="79"/>
      <c r="E60" s="80"/>
      <c r="F60" s="79"/>
      <c r="G60" s="80"/>
      <c r="H60" s="81"/>
      <c r="I60" s="78"/>
      <c r="J60" s="79"/>
      <c r="K60" s="80"/>
      <c r="L60" s="79"/>
      <c r="M60" s="80"/>
      <c r="N60" s="81"/>
      <c r="O60" s="125"/>
      <c r="P60" s="123"/>
      <c r="Q60" s="124"/>
    </row>
    <row r="61" spans="2:17">
      <c r="B61" s="68"/>
      <c r="C61" s="103"/>
      <c r="D61" s="79"/>
      <c r="E61" s="80"/>
      <c r="F61" s="79"/>
      <c r="G61" s="80"/>
      <c r="H61" s="81"/>
      <c r="I61" s="78"/>
      <c r="J61" s="79"/>
      <c r="K61" s="80"/>
      <c r="L61" s="79"/>
      <c r="M61" s="80"/>
      <c r="N61" s="81"/>
      <c r="O61" s="125"/>
      <c r="P61" s="123"/>
      <c r="Q61" s="124"/>
    </row>
    <row r="62" spans="2:17">
      <c r="B62" s="68"/>
      <c r="C62" s="103"/>
      <c r="D62" s="79"/>
      <c r="E62" s="80"/>
      <c r="F62" s="79"/>
      <c r="G62" s="80"/>
      <c r="H62" s="81"/>
      <c r="I62" s="78"/>
      <c r="J62" s="79"/>
      <c r="K62" s="80"/>
      <c r="L62" s="79"/>
      <c r="M62" s="80"/>
      <c r="N62" s="81"/>
      <c r="O62" s="125"/>
      <c r="P62" s="123"/>
      <c r="Q62" s="124"/>
    </row>
    <row r="63" spans="2:17">
      <c r="B63" s="68"/>
      <c r="C63" s="103"/>
      <c r="D63" s="79"/>
      <c r="E63" s="80"/>
      <c r="F63" s="79"/>
      <c r="G63" s="80"/>
      <c r="H63" s="81"/>
      <c r="I63" s="78"/>
      <c r="J63" s="79"/>
      <c r="K63" s="80"/>
      <c r="L63" s="79"/>
      <c r="M63" s="80"/>
      <c r="N63" s="81"/>
      <c r="O63" s="125"/>
      <c r="P63" s="123"/>
      <c r="Q63" s="124"/>
    </row>
    <row r="64" spans="2:17" ht="23.25" customHeight="1">
      <c r="B64" s="151" t="s">
        <v>1072</v>
      </c>
      <c r="C64" s="103"/>
      <c r="D64" s="79"/>
      <c r="E64" s="80"/>
      <c r="F64" s="79"/>
      <c r="G64" s="80"/>
      <c r="H64" s="81"/>
      <c r="I64" s="78"/>
      <c r="J64" s="79"/>
      <c r="K64" s="80"/>
      <c r="L64" s="79"/>
      <c r="M64" s="80"/>
      <c r="N64" s="81"/>
      <c r="O64" s="125"/>
      <c r="P64" s="123"/>
      <c r="Q64" s="124"/>
    </row>
    <row r="65" spans="2:17">
      <c r="B65" s="68"/>
      <c r="C65" s="103"/>
      <c r="D65" s="79"/>
      <c r="E65" s="80"/>
      <c r="F65" s="79"/>
      <c r="G65" s="80"/>
      <c r="H65" s="81"/>
      <c r="I65" s="78"/>
      <c r="J65" s="79"/>
      <c r="K65" s="80"/>
      <c r="L65" s="79"/>
      <c r="M65" s="80"/>
      <c r="N65" s="81"/>
      <c r="O65" s="125"/>
      <c r="P65" s="123"/>
      <c r="Q65" s="124"/>
    </row>
    <row r="66" spans="2:17">
      <c r="B66" s="68"/>
      <c r="C66" s="103"/>
      <c r="D66" s="79"/>
      <c r="E66" s="80"/>
      <c r="F66" s="79"/>
      <c r="G66" s="80"/>
      <c r="H66" s="81"/>
      <c r="I66" s="78"/>
      <c r="J66" s="79"/>
      <c r="K66" s="80"/>
      <c r="L66" s="79"/>
      <c r="M66" s="80"/>
      <c r="N66" s="81"/>
      <c r="O66" s="125"/>
      <c r="P66" s="123"/>
      <c r="Q66" s="124"/>
    </row>
    <row r="67" spans="2:17">
      <c r="B67" s="68"/>
      <c r="C67" s="103"/>
      <c r="D67" s="79"/>
      <c r="E67" s="80"/>
      <c r="F67" s="79"/>
      <c r="G67" s="80"/>
      <c r="H67" s="81"/>
      <c r="I67" s="78"/>
      <c r="J67" s="79"/>
      <c r="K67" s="80"/>
      <c r="L67" s="79"/>
      <c r="M67" s="80"/>
      <c r="N67" s="81"/>
      <c r="O67" s="125"/>
      <c r="P67" s="123"/>
      <c r="Q67" s="124"/>
    </row>
    <row r="68" spans="2:17">
      <c r="B68" s="68"/>
      <c r="C68" s="103"/>
      <c r="D68" s="79"/>
      <c r="E68" s="80"/>
      <c r="F68" s="79"/>
      <c r="G68" s="80"/>
      <c r="H68" s="81"/>
      <c r="I68" s="78"/>
      <c r="J68" s="79"/>
      <c r="K68" s="80"/>
      <c r="L68" s="79"/>
      <c r="M68" s="80"/>
      <c r="N68" s="81"/>
      <c r="O68" s="125"/>
      <c r="P68" s="123"/>
      <c r="Q68" s="124"/>
    </row>
    <row r="69" spans="2:17">
      <c r="B69" s="68"/>
      <c r="C69" s="103"/>
      <c r="D69" s="79"/>
      <c r="E69" s="80"/>
      <c r="F69" s="79"/>
      <c r="G69" s="80"/>
      <c r="H69" s="81"/>
      <c r="I69" s="78"/>
      <c r="J69" s="79"/>
      <c r="K69" s="80"/>
      <c r="L69" s="79"/>
      <c r="M69" s="80"/>
      <c r="N69" s="81"/>
      <c r="O69" s="125"/>
      <c r="P69" s="123"/>
      <c r="Q69" s="124"/>
    </row>
    <row r="70" spans="2:17">
      <c r="B70" s="68"/>
      <c r="C70" s="103"/>
      <c r="D70" s="79"/>
      <c r="E70" s="80"/>
      <c r="F70" s="79"/>
      <c r="G70" s="80"/>
      <c r="H70" s="81"/>
      <c r="I70" s="78"/>
      <c r="J70" s="79"/>
      <c r="K70" s="80"/>
      <c r="L70" s="79"/>
      <c r="M70" s="80"/>
      <c r="N70" s="81"/>
      <c r="O70" s="125"/>
      <c r="P70" s="123"/>
      <c r="Q70" s="124"/>
    </row>
    <row r="71" spans="2:17">
      <c r="B71" s="89" t="s">
        <v>274</v>
      </c>
      <c r="C71" s="90">
        <f>SUBTOTAL(3,$C$6:$C$70)</f>
        <v>0</v>
      </c>
      <c r="D71" s="90">
        <f t="shared" ref="D71:N71" si="0">SUBTOTAL(3,D6:D70)</f>
        <v>0</v>
      </c>
      <c r="E71" s="90">
        <f t="shared" si="0"/>
        <v>0</v>
      </c>
      <c r="F71" s="90">
        <f t="shared" si="0"/>
        <v>0</v>
      </c>
      <c r="G71" s="90">
        <f t="shared" si="0"/>
        <v>0</v>
      </c>
      <c r="H71" s="90">
        <f t="shared" si="0"/>
        <v>0</v>
      </c>
      <c r="I71" s="90">
        <f t="shared" si="0"/>
        <v>0</v>
      </c>
      <c r="J71" s="90">
        <f t="shared" si="0"/>
        <v>0</v>
      </c>
      <c r="K71" s="90">
        <f t="shared" si="0"/>
        <v>0</v>
      </c>
      <c r="L71" s="90">
        <f t="shared" si="0"/>
        <v>0</v>
      </c>
      <c r="M71" s="90">
        <f t="shared" si="0"/>
        <v>0</v>
      </c>
      <c r="N71" s="90">
        <f t="shared" si="0"/>
        <v>0</v>
      </c>
      <c r="O71" s="126"/>
      <c r="P71" s="126"/>
      <c r="Q71" s="126"/>
    </row>
    <row r="72" spans="2:17">
      <c r="B72" s="102" t="s">
        <v>284</v>
      </c>
      <c r="C72" s="1"/>
      <c r="D72" s="1"/>
      <c r="E72" s="1"/>
      <c r="F72" s="1"/>
      <c r="G72" s="1"/>
      <c r="H72" s="91">
        <f>SUM(C71:H71)</f>
        <v>0</v>
      </c>
      <c r="I72" s="1"/>
      <c r="J72" s="1"/>
      <c r="K72" s="1"/>
      <c r="L72" s="1"/>
      <c r="M72" s="1"/>
      <c r="N72" s="91">
        <f>SUM(I71:N71)</f>
        <v>0</v>
      </c>
    </row>
    <row r="73" spans="2:17">
      <c r="B73" s="9" t="s">
        <v>283</v>
      </c>
      <c r="C73" s="5"/>
      <c r="N73" s="88">
        <f>N72+H72</f>
        <v>0</v>
      </c>
    </row>
    <row r="74" spans="2:17">
      <c r="B74" s="9"/>
      <c r="C74" s="5"/>
      <c r="N74" s="88"/>
    </row>
    <row r="75" spans="2:17">
      <c r="B75" s="6" t="s">
        <v>285</v>
      </c>
      <c r="O75" s="146" t="s">
        <v>552</v>
      </c>
      <c r="P75" s="146" t="s">
        <v>553</v>
      </c>
      <c r="Q75" s="146" t="s">
        <v>554</v>
      </c>
    </row>
    <row r="76" spans="2:17">
      <c r="B76" s="92" t="s">
        <v>276</v>
      </c>
      <c r="C76" s="93">
        <f>COUNTIF($C$6:$C$70,"O")</f>
        <v>0</v>
      </c>
      <c r="D76" s="93">
        <f t="shared" ref="D76:N76" si="1">COUNTIF(D6:D70,"O")</f>
        <v>0</v>
      </c>
      <c r="E76" s="93">
        <f t="shared" si="1"/>
        <v>0</v>
      </c>
      <c r="F76" s="93">
        <f t="shared" si="1"/>
        <v>0</v>
      </c>
      <c r="G76" s="93">
        <f t="shared" si="1"/>
        <v>0</v>
      </c>
      <c r="H76" s="93">
        <f t="shared" si="1"/>
        <v>0</v>
      </c>
      <c r="I76" s="93">
        <f t="shared" si="1"/>
        <v>0</v>
      </c>
      <c r="J76" s="93">
        <f t="shared" si="1"/>
        <v>0</v>
      </c>
      <c r="K76" s="93">
        <f t="shared" si="1"/>
        <v>0</v>
      </c>
      <c r="L76" s="93">
        <f t="shared" si="1"/>
        <v>0</v>
      </c>
      <c r="M76" s="93">
        <f t="shared" si="1"/>
        <v>0</v>
      </c>
      <c r="N76" s="93">
        <f t="shared" si="1"/>
        <v>0</v>
      </c>
      <c r="O76">
        <f t="shared" ref="O76:O81" si="2">SUM(C76:H76)</f>
        <v>0</v>
      </c>
      <c r="P76">
        <f t="shared" ref="P76:P81" si="3">SUM(I76:N76)</f>
        <v>0</v>
      </c>
      <c r="Q76">
        <f t="shared" ref="Q76:Q81" si="4">SUM(C76:N76)</f>
        <v>0</v>
      </c>
    </row>
    <row r="77" spans="2:17">
      <c r="B77" s="94" t="s">
        <v>448</v>
      </c>
      <c r="C77" s="95">
        <f t="shared" ref="C77:N77" si="5">COUNTIF(C$6:C$70,"B")</f>
        <v>0</v>
      </c>
      <c r="D77" s="95">
        <f t="shared" si="5"/>
        <v>0</v>
      </c>
      <c r="E77" s="95">
        <f t="shared" si="5"/>
        <v>0</v>
      </c>
      <c r="F77" s="95">
        <f t="shared" si="5"/>
        <v>0</v>
      </c>
      <c r="G77" s="95">
        <f t="shared" si="5"/>
        <v>0</v>
      </c>
      <c r="H77" s="95">
        <f t="shared" si="5"/>
        <v>0</v>
      </c>
      <c r="I77" s="95">
        <f t="shared" si="5"/>
        <v>0</v>
      </c>
      <c r="J77" s="95">
        <f t="shared" si="5"/>
        <v>0</v>
      </c>
      <c r="K77" s="95">
        <f t="shared" si="5"/>
        <v>0</v>
      </c>
      <c r="L77" s="95">
        <f t="shared" si="5"/>
        <v>0</v>
      </c>
      <c r="M77" s="95">
        <f t="shared" si="5"/>
        <v>0</v>
      </c>
      <c r="N77" s="95">
        <f t="shared" si="5"/>
        <v>0</v>
      </c>
      <c r="O77">
        <f t="shared" si="2"/>
        <v>0</v>
      </c>
      <c r="P77">
        <f t="shared" si="3"/>
        <v>0</v>
      </c>
      <c r="Q77">
        <f t="shared" si="4"/>
        <v>0</v>
      </c>
    </row>
    <row r="78" spans="2:17">
      <c r="B78" s="94" t="s">
        <v>277</v>
      </c>
      <c r="C78" s="95">
        <f t="shared" ref="C78:N78" si="6">COUNTIF(C6:C70,"P")</f>
        <v>0</v>
      </c>
      <c r="D78" s="95">
        <f t="shared" si="6"/>
        <v>0</v>
      </c>
      <c r="E78" s="95">
        <f t="shared" si="6"/>
        <v>0</v>
      </c>
      <c r="F78" s="95">
        <f t="shared" si="6"/>
        <v>0</v>
      </c>
      <c r="G78" s="95">
        <f t="shared" si="6"/>
        <v>0</v>
      </c>
      <c r="H78" s="95">
        <f t="shared" si="6"/>
        <v>0</v>
      </c>
      <c r="I78" s="95">
        <f t="shared" si="6"/>
        <v>0</v>
      </c>
      <c r="J78" s="95">
        <f t="shared" si="6"/>
        <v>0</v>
      </c>
      <c r="K78" s="95">
        <f t="shared" si="6"/>
        <v>0</v>
      </c>
      <c r="L78" s="95">
        <f t="shared" si="6"/>
        <v>0</v>
      </c>
      <c r="M78" s="95">
        <f t="shared" si="6"/>
        <v>0</v>
      </c>
      <c r="N78" s="95">
        <f t="shared" si="6"/>
        <v>0</v>
      </c>
      <c r="O78">
        <f t="shared" si="2"/>
        <v>0</v>
      </c>
      <c r="P78">
        <f t="shared" si="3"/>
        <v>0</v>
      </c>
      <c r="Q78">
        <f t="shared" si="4"/>
        <v>0</v>
      </c>
    </row>
    <row r="79" spans="2:17">
      <c r="B79" s="94" t="s">
        <v>278</v>
      </c>
      <c r="C79" s="95">
        <f t="shared" ref="C79:N79" si="7">COUNTIF(C6:C70,"$")</f>
        <v>0</v>
      </c>
      <c r="D79" s="95">
        <f t="shared" si="7"/>
        <v>0</v>
      </c>
      <c r="E79" s="95">
        <f t="shared" si="7"/>
        <v>0</v>
      </c>
      <c r="F79" s="95">
        <f t="shared" si="7"/>
        <v>0</v>
      </c>
      <c r="G79" s="95">
        <f t="shared" si="7"/>
        <v>0</v>
      </c>
      <c r="H79" s="95">
        <f t="shared" si="7"/>
        <v>0</v>
      </c>
      <c r="I79" s="95">
        <f t="shared" si="7"/>
        <v>0</v>
      </c>
      <c r="J79" s="95">
        <f t="shared" si="7"/>
        <v>0</v>
      </c>
      <c r="K79" s="95">
        <f t="shared" si="7"/>
        <v>0</v>
      </c>
      <c r="L79" s="95">
        <f t="shared" si="7"/>
        <v>0</v>
      </c>
      <c r="M79" s="95">
        <f t="shared" si="7"/>
        <v>0</v>
      </c>
      <c r="N79" s="95">
        <f t="shared" si="7"/>
        <v>0</v>
      </c>
      <c r="O79">
        <f t="shared" si="2"/>
        <v>0</v>
      </c>
      <c r="P79">
        <f t="shared" si="3"/>
        <v>0</v>
      </c>
      <c r="Q79">
        <f t="shared" si="4"/>
        <v>0</v>
      </c>
    </row>
    <row r="80" spans="2:17">
      <c r="B80" s="94" t="s">
        <v>279</v>
      </c>
      <c r="C80" s="95">
        <f t="shared" ref="C80:N80" si="8">COUNTIF(C6:C70,"I")</f>
        <v>0</v>
      </c>
      <c r="D80" s="95">
        <f t="shared" si="8"/>
        <v>0</v>
      </c>
      <c r="E80" s="95">
        <f t="shared" si="8"/>
        <v>0</v>
      </c>
      <c r="F80" s="95">
        <f t="shared" si="8"/>
        <v>0</v>
      </c>
      <c r="G80" s="95">
        <f t="shared" si="8"/>
        <v>0</v>
      </c>
      <c r="H80" s="95">
        <f t="shared" si="8"/>
        <v>0</v>
      </c>
      <c r="I80" s="95">
        <f t="shared" si="8"/>
        <v>0</v>
      </c>
      <c r="J80" s="95">
        <f t="shared" si="8"/>
        <v>0</v>
      </c>
      <c r="K80" s="95">
        <f t="shared" si="8"/>
        <v>0</v>
      </c>
      <c r="L80" s="95">
        <f t="shared" si="8"/>
        <v>0</v>
      </c>
      <c r="M80" s="95">
        <f t="shared" si="8"/>
        <v>0</v>
      </c>
      <c r="N80" s="95">
        <f t="shared" si="8"/>
        <v>0</v>
      </c>
      <c r="O80">
        <f t="shared" si="2"/>
        <v>0</v>
      </c>
      <c r="P80">
        <f t="shared" si="3"/>
        <v>0</v>
      </c>
      <c r="Q80">
        <f t="shared" si="4"/>
        <v>0</v>
      </c>
    </row>
    <row r="81" spans="2:17" ht="15" thickBot="1">
      <c r="B81" s="94" t="s">
        <v>280</v>
      </c>
      <c r="C81" s="95">
        <f t="shared" ref="C81:N81" si="9">COUNTIF(C6:C70,"M")</f>
        <v>0</v>
      </c>
      <c r="D81" s="95">
        <f t="shared" si="9"/>
        <v>0</v>
      </c>
      <c r="E81" s="95">
        <f t="shared" si="9"/>
        <v>0</v>
      </c>
      <c r="F81" s="95">
        <f t="shared" si="9"/>
        <v>0</v>
      </c>
      <c r="G81" s="95">
        <f t="shared" si="9"/>
        <v>0</v>
      </c>
      <c r="H81" s="95">
        <f t="shared" si="9"/>
        <v>0</v>
      </c>
      <c r="I81" s="95">
        <f t="shared" si="9"/>
        <v>0</v>
      </c>
      <c r="J81" s="95">
        <f t="shared" si="9"/>
        <v>0</v>
      </c>
      <c r="K81" s="95">
        <f t="shared" si="9"/>
        <v>0</v>
      </c>
      <c r="L81" s="95">
        <f t="shared" si="9"/>
        <v>0</v>
      </c>
      <c r="M81" s="95">
        <f t="shared" si="9"/>
        <v>0</v>
      </c>
      <c r="N81" s="95">
        <f t="shared" si="9"/>
        <v>0</v>
      </c>
      <c r="O81">
        <f t="shared" si="2"/>
        <v>0</v>
      </c>
      <c r="P81">
        <f t="shared" si="3"/>
        <v>0</v>
      </c>
      <c r="Q81">
        <f t="shared" si="4"/>
        <v>0</v>
      </c>
    </row>
    <row r="82" spans="2:17" ht="15" thickTop="1">
      <c r="B82" s="96" t="s">
        <v>282</v>
      </c>
      <c r="C82" s="97">
        <f>SUM(C76:C81)</f>
        <v>0</v>
      </c>
      <c r="D82" s="97">
        <f t="shared" ref="D82:P82" si="10">SUM(D76:D81)</f>
        <v>0</v>
      </c>
      <c r="E82" s="97">
        <f t="shared" si="10"/>
        <v>0</v>
      </c>
      <c r="F82" s="97">
        <f t="shared" si="10"/>
        <v>0</v>
      </c>
      <c r="G82" s="97">
        <f t="shared" si="10"/>
        <v>0</v>
      </c>
      <c r="H82" s="97">
        <f t="shared" si="10"/>
        <v>0</v>
      </c>
      <c r="I82" s="97">
        <f t="shared" si="10"/>
        <v>0</v>
      </c>
      <c r="J82" s="97">
        <f t="shared" si="10"/>
        <v>0</v>
      </c>
      <c r="K82" s="97">
        <f t="shared" si="10"/>
        <v>0</v>
      </c>
      <c r="L82" s="97">
        <f t="shared" si="10"/>
        <v>0</v>
      </c>
      <c r="M82" s="97">
        <f t="shared" si="10"/>
        <v>0</v>
      </c>
      <c r="N82" s="97">
        <f t="shared" si="10"/>
        <v>0</v>
      </c>
      <c r="O82" s="97">
        <f t="shared" si="10"/>
        <v>0</v>
      </c>
      <c r="P82" s="97">
        <f t="shared" si="10"/>
        <v>0</v>
      </c>
      <c r="Q82" s="97">
        <f>SUM(Q76:Q81)</f>
        <v>0</v>
      </c>
    </row>
    <row r="83" spans="2:17">
      <c r="C83" s="86"/>
      <c r="N83">
        <f>SUM(C82:N82)</f>
        <v>0</v>
      </c>
    </row>
    <row r="85" spans="2:17">
      <c r="B85" s="98" t="s">
        <v>281</v>
      </c>
      <c r="C85" s="99">
        <f>IF(C82=C71,1,"ERROR")</f>
        <v>1</v>
      </c>
      <c r="D85" s="99">
        <f>IF(D82=D71,1,"ERROR")</f>
        <v>1</v>
      </c>
      <c r="E85" s="99">
        <f t="shared" ref="E85:N85" si="11">IF(E82=E71,1,"ERROR")</f>
        <v>1</v>
      </c>
      <c r="F85" s="99">
        <f t="shared" si="11"/>
        <v>1</v>
      </c>
      <c r="G85" s="99">
        <f t="shared" si="11"/>
        <v>1</v>
      </c>
      <c r="H85" s="99">
        <f t="shared" si="11"/>
        <v>1</v>
      </c>
      <c r="I85" s="99">
        <f t="shared" si="11"/>
        <v>1</v>
      </c>
      <c r="J85" s="99">
        <f t="shared" si="11"/>
        <v>1</v>
      </c>
      <c r="K85" s="99">
        <f t="shared" si="11"/>
        <v>1</v>
      </c>
      <c r="L85" s="99">
        <f t="shared" si="11"/>
        <v>1</v>
      </c>
      <c r="M85" s="99">
        <f t="shared" si="11"/>
        <v>1</v>
      </c>
      <c r="N85" s="99">
        <f t="shared" si="11"/>
        <v>1</v>
      </c>
    </row>
    <row r="88" spans="2:17">
      <c r="B88" s="92" t="s">
        <v>28</v>
      </c>
      <c r="C88" s="93">
        <f>COUNTIF($A$6:$A$70,"b")</f>
        <v>0</v>
      </c>
      <c r="D88" s="153" t="e">
        <f t="shared" ref="D88:D93" si="12">C88/$C$94</f>
        <v>#DIV/0!</v>
      </c>
    </row>
    <row r="89" spans="2:17">
      <c r="B89" s="94" t="s">
        <v>29</v>
      </c>
      <c r="C89" s="95">
        <f>COUNTIF($A$6:$A$70,"e")</f>
        <v>0</v>
      </c>
      <c r="D89" s="153" t="e">
        <f t="shared" si="12"/>
        <v>#DIV/0!</v>
      </c>
    </row>
    <row r="90" spans="2:17">
      <c r="B90" s="94" t="s">
        <v>30</v>
      </c>
      <c r="C90" s="95">
        <f>COUNTIF($A$6:$A$70,"s")</f>
        <v>0</v>
      </c>
      <c r="D90" s="153" t="e">
        <f t="shared" si="12"/>
        <v>#DIV/0!</v>
      </c>
    </row>
    <row r="91" spans="2:17">
      <c r="B91" s="94" t="s">
        <v>31</v>
      </c>
      <c r="C91" s="95">
        <f>COUNTIF($A$6:$A$70,"p")</f>
        <v>0</v>
      </c>
      <c r="D91" s="153" t="e">
        <f t="shared" si="12"/>
        <v>#DIV/0!</v>
      </c>
    </row>
    <row r="92" spans="2:17">
      <c r="B92" s="94" t="s">
        <v>390</v>
      </c>
      <c r="C92" s="95">
        <f>COUNTIF($A$6:$A$70,"eng")</f>
        <v>0</v>
      </c>
      <c r="D92" s="153" t="e">
        <f t="shared" si="12"/>
        <v>#DIV/0!</v>
      </c>
    </row>
    <row r="93" spans="2:17">
      <c r="B93" s="148" t="s">
        <v>1085</v>
      </c>
      <c r="C93" s="95">
        <f>COUNTIF($A$6:$A$70,"a")</f>
        <v>0</v>
      </c>
      <c r="D93" s="153" t="e">
        <f t="shared" si="12"/>
        <v>#DIV/0!</v>
      </c>
    </row>
    <row r="94" spans="2:17">
      <c r="C94" s="5">
        <f>SUM(C88:C93)</f>
        <v>0</v>
      </c>
      <c r="D94" s="5" t="e">
        <f>SUM(D88:D93)</f>
        <v>#DIV/0!</v>
      </c>
    </row>
    <row r="97" spans="2:16">
      <c r="B97" s="28"/>
      <c r="C97" s="301" t="s">
        <v>9</v>
      </c>
      <c r="D97" s="302"/>
      <c r="E97" s="302"/>
      <c r="F97" s="302"/>
      <c r="G97" s="302"/>
      <c r="H97" s="303"/>
      <c r="I97" s="301" t="s">
        <v>8</v>
      </c>
      <c r="J97" s="302"/>
      <c r="K97" s="302"/>
      <c r="L97" s="302"/>
      <c r="M97" s="302"/>
      <c r="N97" s="304"/>
    </row>
    <row r="98" spans="2:16">
      <c r="B98" s="29"/>
      <c r="C98" s="83" t="s">
        <v>13</v>
      </c>
      <c r="D98" s="23"/>
      <c r="E98" s="23"/>
      <c r="F98" s="23"/>
      <c r="G98" s="23"/>
      <c r="H98" s="24" t="s">
        <v>12</v>
      </c>
      <c r="I98" s="22" t="s">
        <v>13</v>
      </c>
      <c r="J98" s="23"/>
      <c r="K98" s="23"/>
      <c r="L98" s="23"/>
      <c r="M98" s="23"/>
      <c r="N98" s="24" t="s">
        <v>12</v>
      </c>
    </row>
    <row r="99" spans="2:16">
      <c r="B99" s="67" t="s">
        <v>15</v>
      </c>
      <c r="C99" s="309" t="s">
        <v>2</v>
      </c>
      <c r="D99" s="310"/>
      <c r="E99" s="310" t="s">
        <v>1</v>
      </c>
      <c r="F99" s="310"/>
      <c r="G99" s="310" t="s">
        <v>0</v>
      </c>
      <c r="H99" s="311"/>
      <c r="I99" s="309" t="s">
        <v>2</v>
      </c>
      <c r="J99" s="310"/>
      <c r="K99" s="310" t="s">
        <v>1</v>
      </c>
      <c r="L99" s="310"/>
      <c r="M99" s="310" t="s">
        <v>0</v>
      </c>
      <c r="N99" s="311"/>
    </row>
    <row r="100" spans="2:16">
      <c r="B100" s="168" t="s">
        <v>213</v>
      </c>
      <c r="C100" s="84" t="s">
        <v>7</v>
      </c>
      <c r="D100" s="53" t="s">
        <v>6</v>
      </c>
      <c r="E100" s="53" t="s">
        <v>4</v>
      </c>
      <c r="F100" s="53" t="s">
        <v>5</v>
      </c>
      <c r="G100" s="53"/>
      <c r="H100" s="54" t="s">
        <v>3</v>
      </c>
      <c r="I100" s="52" t="s">
        <v>7</v>
      </c>
      <c r="J100" s="53" t="s">
        <v>6</v>
      </c>
      <c r="K100" s="53" t="s">
        <v>4</v>
      </c>
      <c r="L100" s="53" t="s">
        <v>5</v>
      </c>
      <c r="M100" s="53"/>
      <c r="N100" s="54" t="s">
        <v>3</v>
      </c>
    </row>
    <row r="101" spans="2:16">
      <c r="B101" s="92" t="s">
        <v>28</v>
      </c>
      <c r="C101" s="171">
        <f>SUBTOTAL(3,C7:C13)</f>
        <v>0</v>
      </c>
      <c r="D101" s="93">
        <f t="shared" ref="D101:N101" si="13">SUBTOTAL(3,D7:D13)</f>
        <v>0</v>
      </c>
      <c r="E101" s="93">
        <f t="shared" si="13"/>
        <v>0</v>
      </c>
      <c r="F101" s="93">
        <f t="shared" si="13"/>
        <v>0</v>
      </c>
      <c r="G101" s="93">
        <f t="shared" si="13"/>
        <v>0</v>
      </c>
      <c r="H101" s="93">
        <f t="shared" si="13"/>
        <v>0</v>
      </c>
      <c r="I101" s="171">
        <f t="shared" si="13"/>
        <v>0</v>
      </c>
      <c r="J101" s="93">
        <f t="shared" si="13"/>
        <v>0</v>
      </c>
      <c r="K101" s="93">
        <f t="shared" si="13"/>
        <v>0</v>
      </c>
      <c r="L101" s="93">
        <f t="shared" si="13"/>
        <v>0</v>
      </c>
      <c r="M101" s="93">
        <f t="shared" si="13"/>
        <v>0</v>
      </c>
      <c r="N101" s="172">
        <f t="shared" si="13"/>
        <v>0</v>
      </c>
      <c r="O101" s="93">
        <f>COUNTIF($A$6:$A$204,"b")</f>
        <v>0</v>
      </c>
      <c r="P101" s="170" t="e">
        <f>O101/O111</f>
        <v>#DIV/0!</v>
      </c>
    </row>
    <row r="102" spans="2:16">
      <c r="B102" s="94"/>
      <c r="C102" s="173"/>
      <c r="D102" s="95"/>
      <c r="E102" s="95"/>
      <c r="F102" s="95"/>
      <c r="G102" s="95"/>
      <c r="H102" s="178" t="e">
        <f>(SUM(C101:H101))/O111</f>
        <v>#DIV/0!</v>
      </c>
      <c r="I102" s="173"/>
      <c r="J102" s="95"/>
      <c r="K102" s="95"/>
      <c r="L102" s="95"/>
      <c r="M102" s="95"/>
      <c r="N102" s="176" t="e">
        <f>(SUM(I101:N101))/O111</f>
        <v>#DIV/0!</v>
      </c>
      <c r="O102" s="95"/>
      <c r="P102" s="170"/>
    </row>
    <row r="103" spans="2:16">
      <c r="B103" s="94" t="s">
        <v>29</v>
      </c>
      <c r="C103" s="173">
        <f>SUBTOTAL(3,C15:C20)</f>
        <v>0</v>
      </c>
      <c r="D103" s="95">
        <f t="shared" ref="D103:N103" si="14">SUBTOTAL(3,D15:D20)</f>
        <v>0</v>
      </c>
      <c r="E103" s="95">
        <f t="shared" si="14"/>
        <v>0</v>
      </c>
      <c r="F103" s="95">
        <f t="shared" si="14"/>
        <v>0</v>
      </c>
      <c r="G103" s="95">
        <f t="shared" si="14"/>
        <v>0</v>
      </c>
      <c r="H103" s="95">
        <f t="shared" si="14"/>
        <v>0</v>
      </c>
      <c r="I103" s="173">
        <f t="shared" si="14"/>
        <v>0</v>
      </c>
      <c r="J103" s="95">
        <f t="shared" si="14"/>
        <v>0</v>
      </c>
      <c r="K103" s="95">
        <f t="shared" si="14"/>
        <v>0</v>
      </c>
      <c r="L103" s="95">
        <f t="shared" si="14"/>
        <v>0</v>
      </c>
      <c r="M103" s="95">
        <f t="shared" si="14"/>
        <v>0</v>
      </c>
      <c r="N103" s="174">
        <f t="shared" si="14"/>
        <v>0</v>
      </c>
      <c r="O103" s="95">
        <f>COUNTIF($A$6:$A$204,"e")</f>
        <v>0</v>
      </c>
      <c r="P103" s="170" t="e">
        <f>O103/O111</f>
        <v>#DIV/0!</v>
      </c>
    </row>
    <row r="104" spans="2:16">
      <c r="B104" s="94"/>
      <c r="C104" s="173"/>
      <c r="D104" s="95"/>
      <c r="E104" s="95"/>
      <c r="F104" s="95"/>
      <c r="G104" s="95"/>
      <c r="H104" s="178" t="e">
        <f>(SUM(C103:H103))/O111</f>
        <v>#DIV/0!</v>
      </c>
      <c r="I104" s="173"/>
      <c r="J104" s="95"/>
      <c r="K104" s="95"/>
      <c r="L104" s="95"/>
      <c r="M104" s="95"/>
      <c r="N104" s="176" t="e">
        <f>(SUM(I103:N103))/O111</f>
        <v>#DIV/0!</v>
      </c>
      <c r="O104" s="95"/>
      <c r="P104" s="170"/>
    </row>
    <row r="105" spans="2:16">
      <c r="B105" s="94" t="s">
        <v>30</v>
      </c>
      <c r="C105" s="173">
        <f>SUBTOTAL(3,C22:C36)</f>
        <v>0</v>
      </c>
      <c r="D105" s="95">
        <f t="shared" ref="D105:N105" si="15">SUBTOTAL(3,D22:D36)</f>
        <v>0</v>
      </c>
      <c r="E105" s="95">
        <f t="shared" si="15"/>
        <v>0</v>
      </c>
      <c r="F105" s="95">
        <f t="shared" si="15"/>
        <v>0</v>
      </c>
      <c r="G105" s="95">
        <f t="shared" si="15"/>
        <v>0</v>
      </c>
      <c r="H105" s="95">
        <f t="shared" si="15"/>
        <v>0</v>
      </c>
      <c r="I105" s="173">
        <f t="shared" si="15"/>
        <v>0</v>
      </c>
      <c r="J105" s="95">
        <f t="shared" si="15"/>
        <v>0</v>
      </c>
      <c r="K105" s="95">
        <f t="shared" si="15"/>
        <v>0</v>
      </c>
      <c r="L105" s="95">
        <f t="shared" si="15"/>
        <v>0</v>
      </c>
      <c r="M105" s="95">
        <f t="shared" si="15"/>
        <v>0</v>
      </c>
      <c r="N105" s="174">
        <f t="shared" si="15"/>
        <v>0</v>
      </c>
      <c r="O105" s="95">
        <f>COUNTIF($A$6:$A$204,"s")</f>
        <v>0</v>
      </c>
      <c r="P105" s="170" t="e">
        <f>O105/O111</f>
        <v>#DIV/0!</v>
      </c>
    </row>
    <row r="106" spans="2:16">
      <c r="B106" s="94"/>
      <c r="C106" s="173"/>
      <c r="D106" s="95"/>
      <c r="E106" s="95"/>
      <c r="F106" s="95"/>
      <c r="G106" s="95"/>
      <c r="H106" s="178" t="e">
        <f>(SUM(C105:H105))/O111</f>
        <v>#DIV/0!</v>
      </c>
      <c r="I106" s="173"/>
      <c r="J106" s="95"/>
      <c r="K106" s="95"/>
      <c r="L106" s="95"/>
      <c r="M106" s="95"/>
      <c r="N106" s="176" t="e">
        <f>(SUM(I105:N105))/O111</f>
        <v>#DIV/0!</v>
      </c>
      <c r="O106" s="95"/>
      <c r="P106" s="170"/>
    </row>
    <row r="107" spans="2:16">
      <c r="B107" s="94" t="s">
        <v>31</v>
      </c>
      <c r="C107" s="173">
        <f>SUBTOTAL(3,C38:C57)</f>
        <v>0</v>
      </c>
      <c r="D107" s="95">
        <f t="shared" ref="D107:N107" si="16">SUBTOTAL(3,D38:D57)</f>
        <v>0</v>
      </c>
      <c r="E107" s="95">
        <f t="shared" si="16"/>
        <v>0</v>
      </c>
      <c r="F107" s="95">
        <f t="shared" si="16"/>
        <v>0</v>
      </c>
      <c r="G107" s="95">
        <f t="shared" si="16"/>
        <v>0</v>
      </c>
      <c r="H107" s="95">
        <f t="shared" si="16"/>
        <v>0</v>
      </c>
      <c r="I107" s="173">
        <f t="shared" si="16"/>
        <v>0</v>
      </c>
      <c r="J107" s="95">
        <f t="shared" si="16"/>
        <v>0</v>
      </c>
      <c r="K107" s="95">
        <f t="shared" si="16"/>
        <v>0</v>
      </c>
      <c r="L107" s="95">
        <f t="shared" si="16"/>
        <v>0</v>
      </c>
      <c r="M107" s="95">
        <f t="shared" si="16"/>
        <v>0</v>
      </c>
      <c r="N107" s="174">
        <f t="shared" si="16"/>
        <v>0</v>
      </c>
      <c r="O107" s="95">
        <f>COUNTIF($A$6:$A$204,"p")</f>
        <v>0</v>
      </c>
      <c r="P107" s="170" t="e">
        <f>O107/O111</f>
        <v>#DIV/0!</v>
      </c>
    </row>
    <row r="108" spans="2:16">
      <c r="B108" s="94"/>
      <c r="C108" s="173"/>
      <c r="D108" s="95"/>
      <c r="E108" s="95"/>
      <c r="F108" s="95"/>
      <c r="G108" s="95"/>
      <c r="H108" s="178" t="e">
        <f>(SUM(C107:H107))/O111</f>
        <v>#DIV/0!</v>
      </c>
      <c r="I108" s="173"/>
      <c r="J108" s="95"/>
      <c r="K108" s="95"/>
      <c r="L108" s="95"/>
      <c r="M108" s="95"/>
      <c r="N108" s="176" t="e">
        <f>(SUM(I107:N107))/O111</f>
        <v>#DIV/0!</v>
      </c>
      <c r="O108" s="95"/>
      <c r="P108" s="170"/>
    </row>
    <row r="109" spans="2:16">
      <c r="B109" s="94" t="s">
        <v>390</v>
      </c>
      <c r="C109" s="173">
        <f>SUBTOTAL(3,C59:C70)</f>
        <v>0</v>
      </c>
      <c r="D109" s="95">
        <f t="shared" ref="D109:N109" si="17">SUBTOTAL(3,D59:D70)</f>
        <v>0</v>
      </c>
      <c r="E109" s="95">
        <f t="shared" si="17"/>
        <v>0</v>
      </c>
      <c r="F109" s="95">
        <f t="shared" si="17"/>
        <v>0</v>
      </c>
      <c r="G109" s="95">
        <f t="shared" si="17"/>
        <v>0</v>
      </c>
      <c r="H109" s="95">
        <f t="shared" si="17"/>
        <v>0</v>
      </c>
      <c r="I109" s="173">
        <f t="shared" si="17"/>
        <v>0</v>
      </c>
      <c r="J109" s="95">
        <f t="shared" si="17"/>
        <v>0</v>
      </c>
      <c r="K109" s="95">
        <f t="shared" si="17"/>
        <v>0</v>
      </c>
      <c r="L109" s="95">
        <f t="shared" si="17"/>
        <v>0</v>
      </c>
      <c r="M109" s="95">
        <f t="shared" si="17"/>
        <v>0</v>
      </c>
      <c r="N109" s="174">
        <f t="shared" si="17"/>
        <v>0</v>
      </c>
      <c r="O109" s="95">
        <f>COUNTIF($A$6:$A$204,"eng")</f>
        <v>0</v>
      </c>
      <c r="P109" s="170" t="e">
        <f>O109/O111</f>
        <v>#DIV/0!</v>
      </c>
    </row>
    <row r="110" spans="2:16">
      <c r="B110" s="148"/>
      <c r="C110" s="175"/>
      <c r="D110" s="149"/>
      <c r="E110" s="149"/>
      <c r="F110" s="149"/>
      <c r="G110" s="149"/>
      <c r="H110" s="179" t="e">
        <f>(SUM(C109:H109))/O111</f>
        <v>#DIV/0!</v>
      </c>
      <c r="I110" s="175"/>
      <c r="J110" s="149"/>
      <c r="K110" s="149"/>
      <c r="L110" s="149"/>
      <c r="M110" s="149"/>
      <c r="N110" s="177" t="e">
        <f>(SUM(I109:N109))/O111</f>
        <v>#DIV/0!</v>
      </c>
      <c r="O110" s="149"/>
      <c r="P110" s="170"/>
    </row>
    <row r="111" spans="2:16">
      <c r="C111" s="82">
        <f>SUM(C101,C103,C105,C107,C109)</f>
        <v>0</v>
      </c>
      <c r="D111" s="82">
        <f>SUM(D101,D103,D105,D107,D109)</f>
        <v>0</v>
      </c>
      <c r="E111" s="82">
        <f>SUM(E101,E103,E105,E107,E109)</f>
        <v>0</v>
      </c>
      <c r="F111" s="82">
        <f>SUM(F101,F103,F105,F107,F109)</f>
        <v>0</v>
      </c>
      <c r="G111" s="82"/>
      <c r="H111" s="82">
        <f>SUM(H101,H103,H105,H107,H109)</f>
        <v>0</v>
      </c>
      <c r="I111" s="82">
        <f>SUM(I101,I103,I105,I107,I109)</f>
        <v>0</v>
      </c>
      <c r="J111" s="82">
        <f>SUM(J101,J103,J105,J107,J109)</f>
        <v>0</v>
      </c>
      <c r="K111" s="82">
        <f>SUM(K101,K103,K105,K107,K109)</f>
        <v>0</v>
      </c>
      <c r="L111" s="82">
        <f>SUM(L101,L103,L105,L107,L109)</f>
        <v>0</v>
      </c>
      <c r="M111" s="82"/>
      <c r="N111" s="82">
        <f>SUM(N101,N103,N105,N107,N109)</f>
        <v>0</v>
      </c>
      <c r="O111" s="5">
        <f>SUM(O101:O109)</f>
        <v>0</v>
      </c>
      <c r="P111" s="153" t="e">
        <f>SUM(P101:P110)</f>
        <v>#DIV/0!</v>
      </c>
    </row>
    <row r="112" spans="2:16">
      <c r="H112">
        <f>SUM(C111:H111)</f>
        <v>0</v>
      </c>
      <c r="N112">
        <f>SUM(I111:N111)</f>
        <v>0</v>
      </c>
    </row>
  </sheetData>
  <mergeCells count="16">
    <mergeCell ref="C2:H2"/>
    <mergeCell ref="I2:N2"/>
    <mergeCell ref="C4:D4"/>
    <mergeCell ref="E4:F4"/>
    <mergeCell ref="G4:H4"/>
    <mergeCell ref="I4:J4"/>
    <mergeCell ref="K4:L4"/>
    <mergeCell ref="M4:N4"/>
    <mergeCell ref="C97:H97"/>
    <mergeCell ref="I97:N97"/>
    <mergeCell ref="C99:D99"/>
    <mergeCell ref="E99:F99"/>
    <mergeCell ref="G99:H99"/>
    <mergeCell ref="I99:J99"/>
    <mergeCell ref="K99:L99"/>
    <mergeCell ref="M99:N99"/>
  </mergeCells>
  <pageMargins left="0.7" right="0.7" top="0.75" bottom="0.75" header="0.3" footer="0.3"/>
  <legacyDrawing r:id="rId1"/>
  <extLst>
    <ext xmlns:mx="http://schemas.microsoft.com/office/mac/excel/2008/main" uri="{64002731-A6B0-56B0-2670-7721B7C09600}">
      <mx:PLV Mode="0" OnePage="0" WScale="0"/>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8"/>
  <sheetViews>
    <sheetView zoomScale="115" zoomScaleNormal="115" zoomScalePageLayoutView="115" workbookViewId="0">
      <selection activeCell="W31" sqref="W31"/>
    </sheetView>
  </sheetViews>
  <sheetFormatPr baseColWidth="10" defaultColWidth="8.83203125" defaultRowHeight="14" x14ac:dyDescent="0"/>
  <cols>
    <col min="2" max="2" width="20.1640625" bestFit="1" customWidth="1"/>
    <col min="3" max="4" width="6.5" bestFit="1" customWidth="1"/>
    <col min="5" max="5" width="10.5" customWidth="1"/>
    <col min="6" max="6" width="6.1640625" bestFit="1" customWidth="1"/>
    <col min="7" max="7" width="5.1640625" bestFit="1" customWidth="1"/>
    <col min="8" max="8" width="8.6640625" customWidth="1"/>
    <col min="9" max="10" width="6.5" bestFit="1" customWidth="1"/>
    <col min="11" max="11" width="10.1640625" customWidth="1"/>
    <col min="12" max="13" width="6.5" bestFit="1" customWidth="1"/>
  </cols>
  <sheetData>
    <row r="1" spans="2:14">
      <c r="B1" s="242"/>
      <c r="C1" s="242"/>
      <c r="D1" s="242"/>
      <c r="E1" s="246" t="s">
        <v>9</v>
      </c>
      <c r="F1" s="242"/>
      <c r="G1" s="215"/>
      <c r="H1" s="242"/>
      <c r="I1" s="242"/>
      <c r="J1" s="242"/>
      <c r="K1" s="246" t="s">
        <v>8</v>
      </c>
      <c r="L1" s="242"/>
      <c r="M1" s="242"/>
      <c r="N1" s="2"/>
    </row>
    <row r="2" spans="2:14" ht="126">
      <c r="B2" s="242" t="s">
        <v>2769</v>
      </c>
      <c r="C2" s="244" t="s">
        <v>28</v>
      </c>
      <c r="D2" s="244" t="s">
        <v>29</v>
      </c>
      <c r="E2" s="244" t="s">
        <v>30</v>
      </c>
      <c r="F2" s="244" t="s">
        <v>31</v>
      </c>
      <c r="G2" s="244" t="s">
        <v>390</v>
      </c>
      <c r="H2" s="244"/>
      <c r="I2" s="245" t="s">
        <v>28</v>
      </c>
      <c r="J2" s="244" t="s">
        <v>29</v>
      </c>
      <c r="K2" s="244" t="s">
        <v>30</v>
      </c>
      <c r="L2" s="244" t="s">
        <v>31</v>
      </c>
      <c r="M2" s="244" t="s">
        <v>390</v>
      </c>
      <c r="N2" s="2"/>
    </row>
    <row r="3" spans="2:14">
      <c r="B3" s="240" t="s">
        <v>2763</v>
      </c>
      <c r="C3" s="242"/>
      <c r="D3" s="242"/>
      <c r="E3" s="242"/>
      <c r="F3" s="242"/>
      <c r="G3" s="242"/>
      <c r="H3" s="242"/>
      <c r="I3" s="217"/>
      <c r="J3" s="242"/>
      <c r="K3" s="242"/>
      <c r="L3" s="242"/>
      <c r="M3" s="242"/>
      <c r="N3" s="2"/>
    </row>
    <row r="4" spans="2:14">
      <c r="B4" s="225" t="s">
        <v>81</v>
      </c>
      <c r="C4" s="153">
        <f>'7 Cincinnati OH'!H55</f>
        <v>7.1428571428571425E-2</v>
      </c>
      <c r="D4" s="153">
        <f>'7 Cincinnati OH'!H57</f>
        <v>0.21428571428571427</v>
      </c>
      <c r="E4" s="153">
        <f>'7 Cincinnati OH'!H59</f>
        <v>7.1428571428571425E-2</v>
      </c>
      <c r="F4" s="153">
        <f>'7 Cincinnati OH'!J61</f>
        <v>0</v>
      </c>
      <c r="G4" s="153">
        <f>'7 Cincinnati OH'!K63</f>
        <v>0</v>
      </c>
      <c r="H4" s="239">
        <f>SUM(C4:G4)</f>
        <v>0.3571428571428571</v>
      </c>
      <c r="I4" s="249">
        <f>'7 Cincinnati OH'!N55</f>
        <v>0.21428571428571427</v>
      </c>
      <c r="J4" s="153">
        <f>'7 Cincinnati OH'!N57</f>
        <v>7.1428571428571425E-2</v>
      </c>
      <c r="K4" s="153">
        <f>'7 Cincinnati OH'!N59</f>
        <v>0.14285714285714285</v>
      </c>
      <c r="L4" s="153">
        <f>'7 Cincinnati OH'!N61</f>
        <v>0.14285714285714285</v>
      </c>
      <c r="M4" s="153">
        <f>'7 Cincinnati OH'!N63</f>
        <v>7.1428571428571425E-2</v>
      </c>
      <c r="N4" s="239">
        <f>SUM(I4:M4)</f>
        <v>0.64285714285714279</v>
      </c>
    </row>
    <row r="5" spans="2:14">
      <c r="B5" s="225" t="s">
        <v>100</v>
      </c>
      <c r="C5" s="153">
        <f>'9 GrandRapids MI'!H78</f>
        <v>0.36842105263157893</v>
      </c>
      <c r="D5" s="153">
        <f>'9 GrandRapids MI'!H80</f>
        <v>0.10526315789473684</v>
      </c>
      <c r="E5" s="153">
        <f>'9 GrandRapids MI'!H82</f>
        <v>7.8947368421052627E-2</v>
      </c>
      <c r="F5" s="153">
        <f>'9 GrandRapids MI'!H84</f>
        <v>2.6315789473684209E-2</v>
      </c>
      <c r="G5" s="153">
        <f>'9 GrandRapids MI'!H86</f>
        <v>0</v>
      </c>
      <c r="H5" s="239">
        <f t="shared" ref="H5:H27" si="0">SUM(C5:G5)</f>
        <v>0.57894736842105254</v>
      </c>
      <c r="I5" s="243">
        <f>'9 GrandRapids MI'!N78</f>
        <v>2.6315789473684209E-2</v>
      </c>
      <c r="J5" s="153">
        <f>'9 GrandRapids MI'!N80</f>
        <v>0</v>
      </c>
      <c r="K5" s="153">
        <f>'9 GrandRapids MI'!N82</f>
        <v>7.8947368421052627E-2</v>
      </c>
      <c r="L5" s="153">
        <f>'9 GrandRapids MI'!N84</f>
        <v>0.31578947368421051</v>
      </c>
      <c r="M5" s="153">
        <f>'9 GrandRapids MI'!N86</f>
        <v>0</v>
      </c>
      <c r="N5" s="239">
        <f t="shared" ref="N5:N27" si="1">SUM(I5:M5)</f>
        <v>0.42105263157894735</v>
      </c>
    </row>
    <row r="6" spans="2:14">
      <c r="B6" s="225" t="s">
        <v>1868</v>
      </c>
      <c r="C6" s="153">
        <f>'11 Lansing MI'!H83</f>
        <v>4.6511627906976744E-2</v>
      </c>
      <c r="D6" s="153">
        <f>'11 Lansing MI'!H85</f>
        <v>0.13953488372093023</v>
      </c>
      <c r="E6" s="153">
        <f>'11 Lansing MI'!H87</f>
        <v>6.9767441860465115E-2</v>
      </c>
      <c r="F6" s="153">
        <f>'11 Lansing MI'!H89</f>
        <v>6.9767441860465115E-2</v>
      </c>
      <c r="G6" s="153">
        <f>'11 Lansing MI'!H91</f>
        <v>0</v>
      </c>
      <c r="H6" s="239">
        <f t="shared" si="0"/>
        <v>0.32558139534883723</v>
      </c>
      <c r="I6" s="243">
        <f>'11 Lansing MI'!N83</f>
        <v>6.9767441860465115E-2</v>
      </c>
      <c r="J6" s="153">
        <f>'11 Lansing MI'!N85</f>
        <v>0</v>
      </c>
      <c r="K6" s="153">
        <f>'11 Lansing MI'!N87</f>
        <v>0.34883720930232559</v>
      </c>
      <c r="L6" s="153">
        <f>'11 Lansing MI'!N89</f>
        <v>0.18604651162790697</v>
      </c>
      <c r="M6" s="153">
        <f>'11 Lansing MI'!N91</f>
        <v>6.9767441860465115E-2</v>
      </c>
      <c r="N6" s="239">
        <f t="shared" si="1"/>
        <v>0.67441860465116277</v>
      </c>
    </row>
    <row r="7" spans="2:14">
      <c r="B7" s="225" t="s">
        <v>84</v>
      </c>
      <c r="C7" s="153">
        <f>'12 Minneapolis MN'!H69</f>
        <v>3.8461538461538464E-2</v>
      </c>
      <c r="D7" s="153">
        <f>'12 Minneapolis MN'!H71</f>
        <v>7.6923076923076927E-2</v>
      </c>
      <c r="E7" s="153">
        <f>'12 Minneapolis MN'!H73</f>
        <v>7.6923076923076927E-2</v>
      </c>
      <c r="F7" s="153">
        <f>'12 Minneapolis MN'!H75</f>
        <v>0</v>
      </c>
      <c r="G7" s="153">
        <f>'12 Minneapolis MN'!H77</f>
        <v>0</v>
      </c>
      <c r="H7" s="239">
        <f t="shared" si="0"/>
        <v>0.19230769230769232</v>
      </c>
      <c r="I7" s="243">
        <f>'12 Minneapolis MN'!N69</f>
        <v>0.23076923076923078</v>
      </c>
      <c r="J7" s="153">
        <f>'12 Minneapolis MN'!N71</f>
        <v>0</v>
      </c>
      <c r="K7" s="153">
        <f>'12 Minneapolis MN'!N73</f>
        <v>0.5</v>
      </c>
      <c r="L7" s="153">
        <f>'12 Minneapolis MN'!N75</f>
        <v>0</v>
      </c>
      <c r="M7" s="153">
        <f>'12 Minneapolis MN'!N77</f>
        <v>7.6923076923076927E-2</v>
      </c>
      <c r="N7" s="239">
        <f t="shared" si="1"/>
        <v>0.80769230769230771</v>
      </c>
    </row>
    <row r="8" spans="2:14">
      <c r="B8" s="247" t="s">
        <v>2756</v>
      </c>
      <c r="C8" s="241"/>
      <c r="D8" s="241"/>
      <c r="E8" s="241"/>
      <c r="F8" s="241"/>
      <c r="G8" s="241"/>
      <c r="H8" s="239"/>
      <c r="I8" s="248"/>
      <c r="J8" s="241"/>
      <c r="K8" s="241"/>
      <c r="L8" s="241"/>
      <c r="M8" s="241"/>
      <c r="N8" s="239"/>
    </row>
    <row r="9" spans="2:14">
      <c r="B9" s="225" t="s">
        <v>101</v>
      </c>
      <c r="C9" s="153">
        <f>'2 Baltimore'!H71</f>
        <v>9.375E-2</v>
      </c>
      <c r="D9" s="153">
        <f>'2 Baltimore'!H73</f>
        <v>0.125</v>
      </c>
      <c r="E9" s="153">
        <f>'2 Baltimore'!H75</f>
        <v>3.125E-2</v>
      </c>
      <c r="F9" s="153">
        <f>'2 Baltimore'!H77</f>
        <v>0</v>
      </c>
      <c r="G9" s="153">
        <f>'2 Baltimore'!H79</f>
        <v>0</v>
      </c>
      <c r="H9" s="239">
        <f t="shared" si="0"/>
        <v>0.25</v>
      </c>
      <c r="I9" s="243">
        <f>'2 Baltimore'!N71</f>
        <v>6.25E-2</v>
      </c>
      <c r="J9" s="153">
        <f>'2 Baltimore'!N73</f>
        <v>3.125E-2</v>
      </c>
      <c r="K9" s="153">
        <f>'2 Baltimore'!N75</f>
        <v>0.3125</v>
      </c>
      <c r="L9" s="153">
        <f>'2 Baltimore'!N77</f>
        <v>0.34375</v>
      </c>
      <c r="M9" s="153">
        <f>'2 Baltimore'!N79</f>
        <v>0</v>
      </c>
      <c r="N9" s="239">
        <f t="shared" si="1"/>
        <v>0.75</v>
      </c>
    </row>
    <row r="10" spans="2:14">
      <c r="B10" s="225" t="s">
        <v>2751</v>
      </c>
      <c r="C10" s="153">
        <f>'3 Boston MA'!H234</f>
        <v>3.7634408602150539E-2</v>
      </c>
      <c r="D10" s="153">
        <f>'3 Boston MA'!H236</f>
        <v>0.10752688172043011</v>
      </c>
      <c r="E10" s="153">
        <f>'3 Boston MA'!H238</f>
        <v>0.17741935483870969</v>
      </c>
      <c r="F10" s="153">
        <f>'3 Boston MA'!H240</f>
        <v>1.6129032258064516E-2</v>
      </c>
      <c r="G10" s="153">
        <f>'3 Boston MA'!H242</f>
        <v>0</v>
      </c>
      <c r="H10" s="239">
        <f t="shared" si="0"/>
        <v>0.33870967741935487</v>
      </c>
      <c r="I10" s="243">
        <f>'3 Boston MA'!N234</f>
        <v>9.6774193548387094E-2</v>
      </c>
      <c r="J10" s="153">
        <f>'3 Boston MA'!N236</f>
        <v>6.4516129032258063E-2</v>
      </c>
      <c r="K10" s="153">
        <f>'3 Boston MA'!N238</f>
        <v>0.29569892473118281</v>
      </c>
      <c r="L10" s="153">
        <f>'3 Boston MA'!N240</f>
        <v>7.5268817204301078E-2</v>
      </c>
      <c r="M10" s="153">
        <f>'3 Boston MA'!N242</f>
        <v>0.12903225806451613</v>
      </c>
      <c r="N10" s="239">
        <f t="shared" si="1"/>
        <v>0.66129032258064524</v>
      </c>
    </row>
    <row r="11" spans="2:14">
      <c r="B11" s="225" t="s">
        <v>77</v>
      </c>
      <c r="C11" s="153">
        <f>'15 Philadelphia PA'!H57</f>
        <v>0.2</v>
      </c>
      <c r="D11" s="153">
        <f>'15 Philadelphia PA'!H59</f>
        <v>0.46666666666666667</v>
      </c>
      <c r="E11" s="153">
        <f>'15 Philadelphia PA'!H61</f>
        <v>0</v>
      </c>
      <c r="F11" s="153">
        <f>'15 Philadelphia PA'!H63</f>
        <v>0</v>
      </c>
      <c r="G11" s="153">
        <f>'15 Philadelphia PA'!H65</f>
        <v>0</v>
      </c>
      <c r="H11" s="239">
        <f t="shared" si="0"/>
        <v>0.66666666666666674</v>
      </c>
      <c r="I11" s="243">
        <f>'15 Philadelphia PA'!N57</f>
        <v>0</v>
      </c>
      <c r="J11" s="153">
        <f>'15 Philadelphia PA'!N59</f>
        <v>0</v>
      </c>
      <c r="K11" s="153">
        <f>'15 Philadelphia PA'!N61</f>
        <v>0.26666666666666666</v>
      </c>
      <c r="L11" s="153">
        <f>'15 Philadelphia PA'!N63</f>
        <v>0</v>
      </c>
      <c r="M11" s="153">
        <f>'15 Philadelphia PA'!N65</f>
        <v>6.6666666666666666E-2</v>
      </c>
      <c r="N11" s="239">
        <f t="shared" si="1"/>
        <v>0.33333333333333331</v>
      </c>
    </row>
    <row r="12" spans="2:14">
      <c r="B12" s="225" t="s">
        <v>2752</v>
      </c>
      <c r="C12" s="153">
        <f>'16 Pittsburgh PA'!H69</f>
        <v>0</v>
      </c>
      <c r="D12" s="153">
        <f>'16 Pittsburgh PA'!H71</f>
        <v>0.14285714285714285</v>
      </c>
      <c r="E12" s="153">
        <f>'16 Pittsburgh PA'!H73</f>
        <v>0</v>
      </c>
      <c r="F12" s="153">
        <f>'16 Pittsburgh PA'!H75</f>
        <v>0</v>
      </c>
      <c r="G12" s="153">
        <f>'16 Pittsburgh PA'!H77</f>
        <v>0</v>
      </c>
      <c r="H12" s="239">
        <f t="shared" si="0"/>
        <v>0.14285714285714285</v>
      </c>
      <c r="I12" s="243">
        <f>'16 Pittsburgh PA'!N69</f>
        <v>0.2857142857142857</v>
      </c>
      <c r="J12" s="153">
        <f>'16 Pittsburgh PA'!N71</f>
        <v>7.1428571428571425E-2</v>
      </c>
      <c r="K12" s="153">
        <f>'16 Pittsburgh PA'!N73</f>
        <v>0.42857142857142855</v>
      </c>
      <c r="L12" s="153">
        <f>'16 Pittsburgh PA'!N75</f>
        <v>3.5714285714285712E-2</v>
      </c>
      <c r="M12" s="153">
        <f>'16 Pittsburgh PA'!N77</f>
        <v>3.5714285714285712E-2</v>
      </c>
      <c r="N12" s="239">
        <f t="shared" si="1"/>
        <v>0.85714285714285698</v>
      </c>
    </row>
    <row r="13" spans="2:14">
      <c r="B13" s="225" t="s">
        <v>2748</v>
      </c>
      <c r="C13" s="153">
        <f>'20 Washington DC'!H77</f>
        <v>0.2</v>
      </c>
      <c r="D13" s="153">
        <f>'20 Washington DC'!H79</f>
        <v>0.11428571428571428</v>
      </c>
      <c r="E13" s="153">
        <f>'20 Washington DC'!H81</f>
        <v>0.17142857142857143</v>
      </c>
      <c r="F13" s="153">
        <f>'20 Washington DC'!H83</f>
        <v>5.7142857142857141E-2</v>
      </c>
      <c r="G13" s="153">
        <f>'20 Washington DC'!H85</f>
        <v>2.8571428571428571E-2</v>
      </c>
      <c r="H13" s="239">
        <f t="shared" si="0"/>
        <v>0.5714285714285714</v>
      </c>
      <c r="I13" s="243">
        <f>'20 Washington DC'!N77</f>
        <v>0.34285714285714286</v>
      </c>
      <c r="J13" s="153">
        <f>'20 Washington DC'!N79</f>
        <v>2.8571428571428571E-2</v>
      </c>
      <c r="K13" s="153">
        <f>'20 Washington DC'!N81</f>
        <v>5.7142857142857141E-2</v>
      </c>
      <c r="L13" s="153">
        <f>'20 Washington DC'!N83</f>
        <v>0</v>
      </c>
      <c r="M13" s="153">
        <f>'20 Washington DC'!N85</f>
        <v>0</v>
      </c>
      <c r="N13" s="239">
        <f t="shared" si="1"/>
        <v>0.4285714285714286</v>
      </c>
    </row>
    <row r="14" spans="2:14">
      <c r="B14" s="247" t="s">
        <v>2754</v>
      </c>
      <c r="C14" s="241"/>
      <c r="D14" s="241"/>
      <c r="E14" s="241"/>
      <c r="F14" s="241"/>
      <c r="G14" s="241"/>
      <c r="H14" s="239"/>
      <c r="I14" s="248"/>
      <c r="J14" s="241"/>
      <c r="K14" s="241"/>
      <c r="L14" s="241"/>
      <c r="M14" s="241"/>
      <c r="N14" s="239"/>
    </row>
    <row r="15" spans="2:14">
      <c r="B15" s="225" t="s">
        <v>2746</v>
      </c>
      <c r="C15" s="153">
        <f>'4 Boulder County CO'!H100</f>
        <v>1.6949152542372881E-2</v>
      </c>
      <c r="D15" s="153">
        <f>'4 Boulder County CO'!H102</f>
        <v>5.0847457627118647E-2</v>
      </c>
      <c r="E15" s="153">
        <f>'4 Boulder County CO'!H104</f>
        <v>0.2711864406779661</v>
      </c>
      <c r="F15" s="153">
        <f>'4 Boulder County CO'!H106</f>
        <v>0</v>
      </c>
      <c r="G15" s="153">
        <f>'4 Boulder County CO'!H108</f>
        <v>0</v>
      </c>
      <c r="H15" s="239">
        <f t="shared" si="0"/>
        <v>0.33898305084745761</v>
      </c>
      <c r="I15" s="243">
        <f>'4 Boulder County CO'!N100</f>
        <v>0.10169491525423729</v>
      </c>
      <c r="J15" s="153">
        <f>'4 Boulder County CO'!N102</f>
        <v>5.0847457627118647E-2</v>
      </c>
      <c r="K15" s="153">
        <f>'4 Boulder County CO'!N104</f>
        <v>0.20338983050847459</v>
      </c>
      <c r="L15" s="153">
        <f>'4 Boulder County CO'!N106</f>
        <v>0.20338983050847459</v>
      </c>
      <c r="M15" s="153">
        <f>'4 Boulder County CO'!N108</f>
        <v>0.10169491525423729</v>
      </c>
      <c r="N15" s="239">
        <f t="shared" si="1"/>
        <v>0.66101694915254239</v>
      </c>
    </row>
    <row r="16" spans="2:14">
      <c r="B16" s="225" t="s">
        <v>1867</v>
      </c>
      <c r="C16" s="153">
        <f>'5 Central TX'!H236</f>
        <v>8.9473684210526316E-2</v>
      </c>
      <c r="D16" s="153">
        <f>'5 Central TX'!H238</f>
        <v>0.12631578947368421</v>
      </c>
      <c r="E16" s="153">
        <f>'5 Central TX'!H240</f>
        <v>0.15789473684210525</v>
      </c>
      <c r="F16" s="153">
        <f>'5 Central TX'!H242</f>
        <v>5.7894736842105263E-2</v>
      </c>
      <c r="G16" s="153">
        <f>'5 Central TX'!H244</f>
        <v>0</v>
      </c>
      <c r="H16" s="239">
        <f t="shared" si="0"/>
        <v>0.43157894736842106</v>
      </c>
      <c r="I16" s="243">
        <f>'5 Central TX'!N236</f>
        <v>6.3157894736842107E-2</v>
      </c>
      <c r="J16" s="153">
        <f>'5 Central TX'!N238</f>
        <v>1.0526315789473684E-2</v>
      </c>
      <c r="K16" s="153">
        <f>'5 Central TX'!N240</f>
        <v>5.2631578947368418E-2</v>
      </c>
      <c r="L16" s="153">
        <f>'5 Central TX'!N242</f>
        <v>0.33684210526315789</v>
      </c>
      <c r="M16" s="153">
        <f>'5 Central TX'!N244</f>
        <v>0.10526315789473684</v>
      </c>
      <c r="N16" s="239">
        <f t="shared" si="1"/>
        <v>0.56842105263157894</v>
      </c>
    </row>
    <row r="17" spans="2:15">
      <c r="B17" s="225" t="s">
        <v>64</v>
      </c>
      <c r="C17" s="153">
        <f>'19 Tucson AR'!H104</f>
        <v>4.8387096774193547E-2</v>
      </c>
      <c r="D17" s="153">
        <f>'19 Tucson AR'!H106</f>
        <v>0.14516129032258066</v>
      </c>
      <c r="E17" s="153">
        <f>'19 Tucson AR'!H108</f>
        <v>3.2258064516129031E-2</v>
      </c>
      <c r="F17" s="153">
        <f>'19 Tucson AR'!H110</f>
        <v>3.2258064516129031E-2</v>
      </c>
      <c r="G17" s="153">
        <f>'19 Tucson AR'!H112</f>
        <v>0</v>
      </c>
      <c r="H17" s="239">
        <f t="shared" si="0"/>
        <v>0.25806451612903225</v>
      </c>
      <c r="I17" s="243">
        <f>'19 Tucson AR'!N104</f>
        <v>0.12903225806451613</v>
      </c>
      <c r="J17" s="153">
        <f>'19 Tucson AR'!N106</f>
        <v>0</v>
      </c>
      <c r="K17" s="153">
        <f>'19 Tucson AR'!N108</f>
        <v>0.33870967741935482</v>
      </c>
      <c r="L17" s="153">
        <f>'19 Tucson AR'!N110</f>
        <v>0.20967741935483872</v>
      </c>
      <c r="M17" s="153">
        <f>'19 Tucson AR'!N112</f>
        <v>6.4516129032258063E-2</v>
      </c>
      <c r="N17" s="239">
        <f t="shared" si="1"/>
        <v>0.74193548387096775</v>
      </c>
    </row>
    <row r="18" spans="2:15">
      <c r="B18" s="247" t="s">
        <v>2757</v>
      </c>
      <c r="C18" s="241"/>
      <c r="D18" s="241"/>
      <c r="E18" s="241"/>
      <c r="F18" s="241"/>
      <c r="G18" s="241"/>
      <c r="H18" s="239"/>
      <c r="I18" s="248"/>
      <c r="J18" s="241"/>
      <c r="K18" s="241"/>
      <c r="L18" s="241"/>
      <c r="M18" s="241"/>
      <c r="N18" s="239"/>
    </row>
    <row r="19" spans="2:15">
      <c r="B19" s="225" t="s">
        <v>93</v>
      </c>
      <c r="C19" s="153">
        <f>'1 Atlanta'!H47</f>
        <v>0.44444444444444442</v>
      </c>
      <c r="D19" s="153">
        <f>'1 Atlanta'!H49</f>
        <v>0.1111111111111111</v>
      </c>
      <c r="E19" s="153">
        <f>'1 Atlanta'!H51</f>
        <v>0.1111111111111111</v>
      </c>
      <c r="F19" s="153">
        <f>'1 Atlanta'!H53</f>
        <v>0</v>
      </c>
      <c r="G19" s="153">
        <f>'1 Atlanta'!H55</f>
        <v>0</v>
      </c>
      <c r="H19" s="239">
        <f t="shared" si="0"/>
        <v>0.66666666666666674</v>
      </c>
      <c r="I19" s="243">
        <f>'1 Atlanta'!N47</f>
        <v>0</v>
      </c>
      <c r="J19" s="153">
        <f>'1 Atlanta'!N49</f>
        <v>0</v>
      </c>
      <c r="K19" s="153">
        <f>'1 Atlanta'!N51</f>
        <v>0.22222222222222221</v>
      </c>
      <c r="L19" s="153">
        <f>'1 Atlanta'!N53</f>
        <v>0.1111111111111111</v>
      </c>
      <c r="M19" s="153">
        <f>'1 Atlanta'!N55</f>
        <v>0</v>
      </c>
      <c r="N19" s="239">
        <f t="shared" si="1"/>
        <v>0.33333333333333331</v>
      </c>
    </row>
    <row r="20" spans="2:15">
      <c r="B20" s="225" t="s">
        <v>2749</v>
      </c>
      <c r="C20" s="153">
        <f>'6 Chattanooga TN'!H89</f>
        <v>0.2391304347826087</v>
      </c>
      <c r="D20" s="153">
        <f>'6 Chattanooga TN'!H91</f>
        <v>0.28260869565217389</v>
      </c>
      <c r="E20" s="153">
        <f>'6 Chattanooga TN'!H93</f>
        <v>0</v>
      </c>
      <c r="F20" s="153">
        <f>'6 Chattanooga TN'!H95</f>
        <v>0</v>
      </c>
      <c r="G20" s="153">
        <f>'6 Chattanooga TN'!H97</f>
        <v>0</v>
      </c>
      <c r="H20" s="239">
        <f t="shared" si="0"/>
        <v>0.52173913043478259</v>
      </c>
      <c r="I20" s="243">
        <f>'6 Chattanooga TN'!N89</f>
        <v>0.28260869565217389</v>
      </c>
      <c r="J20" s="153">
        <f>'6 Chattanooga TN'!N91</f>
        <v>6.5217391304347824E-2</v>
      </c>
      <c r="K20" s="153">
        <f>'6 Chattanooga TN'!N93</f>
        <v>6.5217391304347824E-2</v>
      </c>
      <c r="L20" s="153">
        <f>'6 Chattanooga TN'!N95</f>
        <v>0</v>
      </c>
      <c r="M20" s="153">
        <f>'6 Chattanooga TN'!N97</f>
        <v>6.5217391304347824E-2</v>
      </c>
      <c r="N20" s="239">
        <f t="shared" si="1"/>
        <v>0.47826086956521741</v>
      </c>
    </row>
    <row r="21" spans="2:15">
      <c r="B21" s="225" t="s">
        <v>103</v>
      </c>
      <c r="C21" s="153">
        <f>'8 DurhamNC_New'!H78</f>
        <v>5.128205128205128E-2</v>
      </c>
      <c r="D21" s="153">
        <f>'8 DurhamNC_New'!H80</f>
        <v>0.15384615384615385</v>
      </c>
      <c r="E21" s="153">
        <f>'8 DurhamNC_New'!H82</f>
        <v>5.128205128205128E-2</v>
      </c>
      <c r="F21" s="153">
        <f>'8 DurhamNC_New'!H84</f>
        <v>2.564102564102564E-2</v>
      </c>
      <c r="G21" s="153">
        <f>'8 DurhamNC_New'!H86</f>
        <v>0</v>
      </c>
      <c r="H21" s="239">
        <f t="shared" si="0"/>
        <v>0.28205128205128205</v>
      </c>
      <c r="I21" s="243">
        <f>'8 DurhamNC_New'!N78</f>
        <v>0.10256410256410256</v>
      </c>
      <c r="J21" s="153">
        <f>'8 DurhamNC_New'!N80</f>
        <v>0</v>
      </c>
      <c r="K21" s="153">
        <f>'8 DurhamNC_New'!N82</f>
        <v>0.10256410256410256</v>
      </c>
      <c r="L21" s="153">
        <f>'8 DurhamNC_New'!N84</f>
        <v>0.51282051282051277</v>
      </c>
      <c r="M21" s="153">
        <f>'8 DurhamNC_New'!N86</f>
        <v>0</v>
      </c>
      <c r="N21" s="239">
        <f t="shared" si="1"/>
        <v>0.71794871794871784</v>
      </c>
    </row>
    <row r="22" spans="2:15">
      <c r="B22" s="225" t="s">
        <v>2770</v>
      </c>
      <c r="C22" s="153">
        <f>'10 Jacksonville FL'!I151</f>
        <v>9.0909090909090905E-3</v>
      </c>
      <c r="D22" s="153">
        <f>'10 Jacksonville FL'!I153</f>
        <v>4.5454545454545456E-2</v>
      </c>
      <c r="E22" s="153">
        <f>'10 Jacksonville FL'!I155</f>
        <v>8.1818181818181818E-2</v>
      </c>
      <c r="F22" s="153">
        <f>'10 Jacksonville FL'!I157</f>
        <v>0</v>
      </c>
      <c r="G22" s="153">
        <f>'10 Jacksonville FL'!I159</f>
        <v>0</v>
      </c>
      <c r="H22" s="239">
        <f t="shared" si="0"/>
        <v>0.13636363636363635</v>
      </c>
      <c r="I22" s="243">
        <f>'10 Jacksonville FL'!O151</f>
        <v>6.363636363636363E-2</v>
      </c>
      <c r="J22" s="153">
        <f>'10 Jacksonville FL'!O153</f>
        <v>8.1818181818181818E-2</v>
      </c>
      <c r="K22" s="153">
        <f>'10 Jacksonville FL'!O155</f>
        <v>0.23636363636363636</v>
      </c>
      <c r="L22" s="153">
        <f>'10 Jacksonville FL'!O157</f>
        <v>0.25454545454545452</v>
      </c>
      <c r="M22" s="153">
        <f>'10 Jacksonville FL'!O159</f>
        <v>0.22727272727272727</v>
      </c>
      <c r="N22" s="239">
        <f t="shared" si="1"/>
        <v>0.86363636363636365</v>
      </c>
    </row>
    <row r="23" spans="2:15">
      <c r="B23" s="247" t="s">
        <v>2755</v>
      </c>
      <c r="C23" s="241"/>
      <c r="D23" s="241"/>
      <c r="E23" s="241"/>
      <c r="F23" s="241"/>
      <c r="G23" s="241"/>
      <c r="H23" s="239"/>
      <c r="I23" s="248"/>
      <c r="J23" s="241"/>
      <c r="K23" s="241"/>
      <c r="L23" s="241"/>
      <c r="M23" s="241"/>
      <c r="N23" s="239"/>
      <c r="O23" s="2"/>
    </row>
    <row r="24" spans="2:15">
      <c r="B24" s="225" t="s">
        <v>86</v>
      </c>
      <c r="C24" s="153">
        <f>'13 Olympia WA'!H54</f>
        <v>0.23076923076923078</v>
      </c>
      <c r="D24" s="153">
        <f>'13 Olympia WA'!H56</f>
        <v>0.23076923076923078</v>
      </c>
      <c r="E24" s="153">
        <f>'13 Olympia WA'!H58</f>
        <v>7.6923076923076927E-2</v>
      </c>
      <c r="F24" s="153">
        <f>'13 Olympia WA'!H60</f>
        <v>0</v>
      </c>
      <c r="G24" s="153">
        <f>'13 Olympia WA'!H62</f>
        <v>0</v>
      </c>
      <c r="H24" s="239">
        <f t="shared" si="0"/>
        <v>0.53846153846153855</v>
      </c>
      <c r="I24" s="243">
        <f>'13 Olympia WA'!N54</f>
        <v>7.6923076923076927E-2</v>
      </c>
      <c r="J24" s="153">
        <f>'13 Olympia WA'!N56</f>
        <v>0</v>
      </c>
      <c r="K24" s="153">
        <f>'13 Olympia WA'!N58</f>
        <v>0.23076923076923078</v>
      </c>
      <c r="L24" s="153">
        <f>'13 Olympia WA'!N60</f>
        <v>7.6923076923076927E-2</v>
      </c>
      <c r="M24" s="153">
        <f>'13 Olympia WA'!N62</f>
        <v>7.6923076923076927E-2</v>
      </c>
      <c r="N24" s="239">
        <f t="shared" si="1"/>
        <v>0.46153846153846156</v>
      </c>
    </row>
    <row r="25" spans="2:15">
      <c r="B25" s="225" t="s">
        <v>98</v>
      </c>
      <c r="C25" s="153">
        <f>'14 Oregon'!H132</f>
        <v>0</v>
      </c>
      <c r="D25" s="153">
        <f>'14 Oregon'!H134</f>
        <v>0.2087912087912088</v>
      </c>
      <c r="E25" s="153">
        <f>'14 Oregon'!H136</f>
        <v>3.2967032967032968E-2</v>
      </c>
      <c r="F25" s="153">
        <f>'14 Oregon'!H138</f>
        <v>2.197802197802198E-2</v>
      </c>
      <c r="G25" s="153">
        <f>'14 Oregon'!H140</f>
        <v>0</v>
      </c>
      <c r="H25" s="239">
        <f t="shared" si="0"/>
        <v>0.26373626373626374</v>
      </c>
      <c r="I25" s="243">
        <f>'14 Oregon'!N132</f>
        <v>0.18681318681318682</v>
      </c>
      <c r="J25" s="153">
        <f>'14 Oregon'!N134</f>
        <v>0</v>
      </c>
      <c r="K25" s="153">
        <f>'14 Oregon'!N136</f>
        <v>0.36263736263736263</v>
      </c>
      <c r="L25" s="153">
        <f>'14 Oregon'!N138</f>
        <v>8.7912087912087919E-2</v>
      </c>
      <c r="M25" s="153">
        <f>'14 Oregon'!N140</f>
        <v>9.8901098901098897E-2</v>
      </c>
      <c r="N25" s="239">
        <f t="shared" si="1"/>
        <v>0.73626373626373631</v>
      </c>
    </row>
    <row r="26" spans="2:15">
      <c r="B26" s="225" t="s">
        <v>2750</v>
      </c>
      <c r="C26" s="153">
        <f>'17 Sta. Monica CA'!H129</f>
        <v>6.8181818181818177E-2</v>
      </c>
      <c r="D26" s="153">
        <f>'17 Sta. Monica CA'!H131</f>
        <v>0.10227272727272728</v>
      </c>
      <c r="E26" s="153">
        <f>'17 Sta. Monica CA'!H133</f>
        <v>9.0909090909090912E-2</v>
      </c>
      <c r="F26" s="153">
        <f>'17 Sta. Monica CA'!H135</f>
        <v>0</v>
      </c>
      <c r="G26" s="153">
        <f>'17 Sta. Monica CA'!H137</f>
        <v>0</v>
      </c>
      <c r="H26" s="239">
        <f t="shared" si="0"/>
        <v>0.26136363636363635</v>
      </c>
      <c r="I26" s="243">
        <f>'17 Sta. Monica CA'!N129</f>
        <v>9.0909090909090912E-2</v>
      </c>
      <c r="J26" s="153">
        <f>'17 Sta. Monica CA'!N131</f>
        <v>0.10227272727272728</v>
      </c>
      <c r="K26" s="153">
        <f>'17 Sta. Monica CA'!N133</f>
        <v>0.27272727272727271</v>
      </c>
      <c r="L26" s="153">
        <f>'17 Sta. Monica CA'!N135</f>
        <v>0.18181818181818182</v>
      </c>
      <c r="M26" s="153">
        <f>'17 Sta. Monica CA'!N137</f>
        <v>9.0909090909090912E-2</v>
      </c>
      <c r="N26" s="239">
        <f t="shared" si="1"/>
        <v>0.73863636363636365</v>
      </c>
    </row>
    <row r="27" spans="2:15">
      <c r="B27" s="226" t="s">
        <v>2753</v>
      </c>
      <c r="C27" s="241">
        <f>'18 Seattle BSustainable'!H146</f>
        <v>0</v>
      </c>
      <c r="D27" s="241">
        <f>'18 Seattle BSustainable'!H148</f>
        <v>8.5714285714285715E-2</v>
      </c>
      <c r="E27" s="241">
        <f>'18 Seattle BSustainable'!H150</f>
        <v>8.5714285714285715E-2</v>
      </c>
      <c r="F27" s="241">
        <f>'18 Seattle BSustainable'!H152</f>
        <v>0</v>
      </c>
      <c r="G27" s="241">
        <f>'18 Seattle BSustainable'!H154</f>
        <v>0</v>
      </c>
      <c r="H27" s="239">
        <f t="shared" si="0"/>
        <v>0.17142857142857143</v>
      </c>
      <c r="I27" s="248">
        <f>'18 Seattle BSustainable'!N146</f>
        <v>0.18095238095238095</v>
      </c>
      <c r="J27" s="241">
        <f>'18 Seattle BSustainable'!N148</f>
        <v>0.19047619047619047</v>
      </c>
      <c r="K27" s="241">
        <f>'18 Seattle BSustainable'!N150</f>
        <v>0.29523809523809524</v>
      </c>
      <c r="L27" s="241">
        <f>'18 Seattle BSustainable'!N152</f>
        <v>0.11428571428571428</v>
      </c>
      <c r="M27" s="241">
        <f>'18 Seattle BSustainable'!N154</f>
        <v>4.7619047619047616E-2</v>
      </c>
      <c r="N27" s="239">
        <f t="shared" si="1"/>
        <v>0.82857142857142874</v>
      </c>
    </row>
    <row r="28" spans="2:15">
      <c r="C28" s="153"/>
      <c r="D28" s="153"/>
      <c r="E28" s="153"/>
      <c r="F28" s="153"/>
      <c r="G28" s="153"/>
      <c r="H28" s="153"/>
      <c r="I28" s="153"/>
      <c r="J28" s="153"/>
      <c r="K28" s="153"/>
      <c r="L28" s="153"/>
      <c r="M28" s="153"/>
      <c r="N28" s="2"/>
    </row>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theme="5" tint="-0.249977111117893"/>
  </sheetPr>
  <dimension ref="B4:X89"/>
  <sheetViews>
    <sheetView topLeftCell="A51" zoomScale="85" zoomScaleNormal="85" zoomScalePageLayoutView="85" workbookViewId="0">
      <selection activeCell="C4" sqref="C4"/>
    </sheetView>
  </sheetViews>
  <sheetFormatPr baseColWidth="10" defaultColWidth="8.83203125" defaultRowHeight="14" x14ac:dyDescent="0"/>
  <cols>
    <col min="2" max="2" width="24.6640625" bestFit="1" customWidth="1"/>
    <col min="3" max="3" width="9" bestFit="1" customWidth="1"/>
    <col min="4" max="4" width="10.33203125" bestFit="1" customWidth="1"/>
    <col min="6" max="6" width="10.33203125" bestFit="1" customWidth="1"/>
  </cols>
  <sheetData>
    <row r="4" spans="2:5">
      <c r="B4" s="92" t="s">
        <v>28</v>
      </c>
      <c r="C4" s="93">
        <f>SUM('5 Central TX'!C220+'1 Atlanta'!C35+'2 Baltimore'!C59+'8 DurhamNC_New'!C66+'11 Lansing MI'!C71+'9 GrandRapids MI'!C66+'4 Boulder County CO'!C87+'10 Jacksonville FL'!D137+'20 Washington DC'!C63+'19 Tucson AR'!C90+'6 Chattanooga TN'!C75+'13 Olympia WA'!C41+'17 Sta. Monica CA'!C116+'3 Boston MA'!C221+'14 Oregon'!C119+'16 Pittsburgh PA'!C56+'7 Cincinnati OH'!C42+'15 Philadelphia PA'!C44+'12 Minneapolis MN'!C56+'18 Seattle BSustainable'!C133)</f>
        <v>234</v>
      </c>
      <c r="D4" s="153">
        <f>C4/$C$10</f>
        <v>0.19039869812855981</v>
      </c>
    </row>
    <row r="5" spans="2:5">
      <c r="B5" s="94" t="s">
        <v>29</v>
      </c>
      <c r="C5" s="95">
        <f>SUM('5 Central TX'!C221+'1 Atlanta'!C36+'2 Baltimore'!C60+'8 DurhamNC_New'!C67+'11 Lansing MI'!C72+'9 GrandRapids MI'!C67+'4 Boulder County CO'!C88+'10 Jacksonville FL'!D138+'20 Washington DC'!C64+'19 Tucson AR'!C91+'6 Chattanooga TN'!C76+'13 Olympia WA'!C42+'17 Sta. Monica CA'!C117+'3 Boston MA'!C222+'14 Oregon'!C120+'16 Pittsburgh PA'!C57+'7 Cincinnati OH'!C43+'15 Philadelphia PA'!C45+'12 Minneapolis MN'!C57+'18 Seattle BSustainable'!C134)</f>
        <v>218</v>
      </c>
      <c r="D5" s="153">
        <f>C5/$C$10</f>
        <v>0.17737998372660699</v>
      </c>
    </row>
    <row r="6" spans="2:5">
      <c r="B6" s="94" t="s">
        <v>30</v>
      </c>
      <c r="C6" s="95">
        <f>SUM('5 Central TX'!C222+'1 Atlanta'!C37+'2 Baltimore'!C61+'8 DurhamNC_New'!C68+'11 Lansing MI'!C73+'9 GrandRapids MI'!C68+'4 Boulder County CO'!C89+'10 Jacksonville FL'!D139+'20 Washington DC'!C65+'19 Tucson AR'!C92+'6 Chattanooga TN'!C77+'13 Olympia WA'!C43+'17 Sta. Monica CA'!C118+'3 Boston MA'!C223+'14 Oregon'!C121+'16 Pittsburgh PA'!C58+'7 Cincinnati OH'!C44+'15 Philadelphia PA'!C46+'12 Minneapolis MN'!C58+'18 Seattle BSustainable'!C135)</f>
        <v>407</v>
      </c>
      <c r="D6" s="153">
        <f>C6/$C$10</f>
        <v>0.33116354759967453</v>
      </c>
      <c r="E6" s="153">
        <f>D6+D7+D8</f>
        <v>0.63222131814483318</v>
      </c>
    </row>
    <row r="7" spans="2:5">
      <c r="B7" s="94" t="s">
        <v>31</v>
      </c>
      <c r="C7" s="95">
        <f>SUM('5 Central TX'!C223+'1 Atlanta'!C38+'2 Baltimore'!C62+'8 DurhamNC_New'!C69+'11 Lansing MI'!C74+'9 GrandRapids MI'!C69+'4 Boulder County CO'!C90+'10 Jacksonville FL'!D140+'20 Washington DC'!C66+'19 Tucson AR'!C93+'6 Chattanooga TN'!C78+'13 Olympia WA'!C44+'17 Sta. Monica CA'!C119+'3 Boston MA'!C224+'14 Oregon'!C122+'16 Pittsburgh PA'!C59+'7 Cincinnati OH'!C45+'15 Philadelphia PA'!C47+'12 Minneapolis MN'!C59+'18 Seattle BSustainable'!C136)</f>
        <v>257</v>
      </c>
      <c r="D7" s="153">
        <f>C7/$C$10</f>
        <v>0.20911310008136696</v>
      </c>
    </row>
    <row r="8" spans="2:5">
      <c r="B8" s="94" t="s">
        <v>390</v>
      </c>
      <c r="C8" s="149">
        <f>SUM('5 Central TX'!C224+'1 Atlanta'!C39+'2 Baltimore'!C63+'8 DurhamNC_New'!C70+'11 Lansing MI'!C75+'9 GrandRapids MI'!C70+'4 Boulder County CO'!C91+'10 Jacksonville FL'!D141+'20 Washington DC'!C67+'19 Tucson AR'!C94+'6 Chattanooga TN'!C79+'13 Olympia WA'!C45+'17 Sta. Monica CA'!C120+'3 Boston MA'!C225+'14 Oregon'!C123+'16 Pittsburgh PA'!C60+'7 Cincinnati OH'!C46+'15 Philadelphia PA'!C48+'12 Minneapolis MN'!C60+'18 Seattle BSustainable'!C137)</f>
        <v>113</v>
      </c>
      <c r="D8" s="153">
        <f>C8/$C$10</f>
        <v>9.1944670463791706E-2</v>
      </c>
    </row>
    <row r="9" spans="2:5">
      <c r="B9" s="148"/>
      <c r="C9" s="149"/>
      <c r="D9" s="153"/>
    </row>
    <row r="10" spans="2:5">
      <c r="C10" s="5">
        <f>SUM(C4:C9)</f>
        <v>1229</v>
      </c>
    </row>
    <row r="24" spans="2:24" ht="107">
      <c r="C24" s="214" t="s">
        <v>1867</v>
      </c>
      <c r="D24" s="214" t="s">
        <v>93</v>
      </c>
      <c r="E24" s="214" t="s">
        <v>101</v>
      </c>
      <c r="F24" s="214" t="s">
        <v>103</v>
      </c>
      <c r="G24" s="214" t="s">
        <v>1868</v>
      </c>
      <c r="H24" s="214" t="s">
        <v>100</v>
      </c>
      <c r="I24" s="214" t="s">
        <v>2746</v>
      </c>
      <c r="J24" s="214" t="s">
        <v>2747</v>
      </c>
      <c r="K24" s="214" t="s">
        <v>2748</v>
      </c>
      <c r="L24" s="214" t="s">
        <v>64</v>
      </c>
      <c r="M24" s="214" t="s">
        <v>2749</v>
      </c>
      <c r="N24" s="214" t="s">
        <v>86</v>
      </c>
      <c r="O24" s="214" t="s">
        <v>2750</v>
      </c>
      <c r="P24" s="214" t="s">
        <v>2751</v>
      </c>
      <c r="Q24" s="214" t="s">
        <v>98</v>
      </c>
      <c r="R24" s="214" t="s">
        <v>2752</v>
      </c>
      <c r="S24" s="214" t="s">
        <v>81</v>
      </c>
      <c r="T24" s="214" t="s">
        <v>77</v>
      </c>
      <c r="U24" s="214" t="s">
        <v>84</v>
      </c>
      <c r="V24" s="214" t="s">
        <v>2753</v>
      </c>
      <c r="W24" s="209"/>
    </row>
    <row r="25" spans="2:24">
      <c r="B25" s="92" t="s">
        <v>28</v>
      </c>
      <c r="C25" s="212">
        <f>'5 Central TX'!C220</f>
        <v>29</v>
      </c>
      <c r="D25" s="212">
        <f>'1 Atlanta'!C35</f>
        <v>4</v>
      </c>
      <c r="E25" s="212">
        <f>'2 Baltimore'!C59</f>
        <v>5</v>
      </c>
      <c r="F25" s="212">
        <f>'8 DurhamNC_New'!C66</f>
        <v>6</v>
      </c>
      <c r="G25" s="212">
        <f>'11 Lansing MI'!C71</f>
        <v>5</v>
      </c>
      <c r="H25" s="212">
        <f>'9 GrandRapids MI'!C66</f>
        <v>15</v>
      </c>
      <c r="I25" s="212">
        <f>'4 Boulder County CO'!C87</f>
        <v>7</v>
      </c>
      <c r="J25" s="212">
        <f>'10 Jacksonville FL'!D137</f>
        <v>8</v>
      </c>
      <c r="K25" s="212">
        <f>'20 Washington DC'!C63</f>
        <v>19</v>
      </c>
      <c r="L25" s="212">
        <f>'19 Tucson AR'!C90</f>
        <v>11</v>
      </c>
      <c r="M25" s="212">
        <f>'6 Chattanooga TN'!C75</f>
        <v>24</v>
      </c>
      <c r="N25" s="212">
        <f>'13 Olympia WA'!C41</f>
        <v>4</v>
      </c>
      <c r="O25" s="212">
        <f>'17 Sta. Monica CA'!C116</f>
        <v>14</v>
      </c>
      <c r="P25" s="212">
        <f>'3 Boston MA'!C221</f>
        <v>25</v>
      </c>
      <c r="Q25" s="212">
        <f>'14 Oregon'!C119</f>
        <v>17</v>
      </c>
      <c r="R25" s="212">
        <f>'16 Pittsburgh PA'!C56</f>
        <v>8</v>
      </c>
      <c r="S25" s="212">
        <f>'7 Cincinnati OH'!C42</f>
        <v>4</v>
      </c>
      <c r="T25" s="212">
        <f>'15 Philadelphia PA'!C44</f>
        <v>3</v>
      </c>
      <c r="U25" s="212">
        <f>'12 Minneapolis MN'!C56</f>
        <v>7</v>
      </c>
      <c r="V25" s="212">
        <f>'18 Seattle BSustainable'!C133</f>
        <v>19</v>
      </c>
      <c r="X25">
        <f t="shared" ref="X25:X29" si="0">SUM(C25:V25)</f>
        <v>234</v>
      </c>
    </row>
    <row r="26" spans="2:24">
      <c r="B26" s="94" t="s">
        <v>29</v>
      </c>
      <c r="C26" s="213">
        <f>'5 Central TX'!C221</f>
        <v>26</v>
      </c>
      <c r="D26" s="213">
        <f>'1 Atlanta'!C36</f>
        <v>1</v>
      </c>
      <c r="E26" s="213">
        <f>'2 Baltimore'!C60</f>
        <v>5</v>
      </c>
      <c r="F26" s="213">
        <f>'8 DurhamNC_New'!C67</f>
        <v>6</v>
      </c>
      <c r="G26" s="213">
        <f>'11 Lansing MI'!C72</f>
        <v>6</v>
      </c>
      <c r="H26" s="213">
        <f>'9 GrandRapids MI'!C67</f>
        <v>4</v>
      </c>
      <c r="I26" s="213">
        <f>'4 Boulder County CO'!C88</f>
        <v>6</v>
      </c>
      <c r="J26" s="213">
        <f>'10 Jacksonville FL'!D138</f>
        <v>14</v>
      </c>
      <c r="K26" s="213">
        <f>'20 Washington DC'!C64</f>
        <v>6</v>
      </c>
      <c r="L26" s="213">
        <f>'19 Tucson AR'!C91</f>
        <v>9</v>
      </c>
      <c r="M26" s="213">
        <f>'6 Chattanooga TN'!C76</f>
        <v>16</v>
      </c>
      <c r="N26" s="213">
        <f>'13 Olympia WA'!C42</f>
        <v>3</v>
      </c>
      <c r="O26" s="213">
        <f>'17 Sta. Monica CA'!C117</f>
        <v>18</v>
      </c>
      <c r="P26" s="213">
        <f>'3 Boston MA'!C222</f>
        <v>31</v>
      </c>
      <c r="Q26" s="213">
        <f>'14 Oregon'!C120</f>
        <v>19</v>
      </c>
      <c r="R26" s="213">
        <f>'16 Pittsburgh PA'!C57</f>
        <v>6</v>
      </c>
      <c r="S26" s="213">
        <f>'7 Cincinnati OH'!C43</f>
        <v>4</v>
      </c>
      <c r="T26" s="213">
        <f>'15 Philadelphia PA'!C45</f>
        <v>7</v>
      </c>
      <c r="U26" s="213">
        <f>'12 Minneapolis MN'!C57</f>
        <v>2</v>
      </c>
      <c r="V26" s="213">
        <f>'18 Seattle BSustainable'!C134</f>
        <v>29</v>
      </c>
      <c r="X26">
        <f t="shared" si="0"/>
        <v>218</v>
      </c>
    </row>
    <row r="27" spans="2:24">
      <c r="B27" s="94" t="s">
        <v>30</v>
      </c>
      <c r="C27" s="210">
        <f>'5 Central TX'!C222</f>
        <v>40</v>
      </c>
      <c r="D27" s="210">
        <f>'1 Atlanta'!C37</f>
        <v>3</v>
      </c>
      <c r="E27" s="210">
        <f>'2 Baltimore'!C61</f>
        <v>11</v>
      </c>
      <c r="F27" s="210">
        <f>'8 DurhamNC_New'!C68</f>
        <v>6</v>
      </c>
      <c r="G27" s="210">
        <f>'11 Lansing MI'!C73</f>
        <v>18</v>
      </c>
      <c r="H27" s="210">
        <f>'9 GrandRapids MI'!C68</f>
        <v>6</v>
      </c>
      <c r="I27" s="210">
        <f>'4 Boulder County CO'!C89</f>
        <v>20</v>
      </c>
      <c r="J27" s="210">
        <f>'10 Jacksonville FL'!D139</f>
        <v>35</v>
      </c>
      <c r="K27" s="210">
        <f>'20 Washington DC'!C65</f>
        <v>8</v>
      </c>
      <c r="L27" s="210">
        <f>'19 Tucson AR'!C92</f>
        <v>23</v>
      </c>
      <c r="M27" s="210">
        <f>'6 Chattanooga TN'!C77</f>
        <v>3</v>
      </c>
      <c r="N27" s="210">
        <f>'13 Olympia WA'!C43</f>
        <v>4</v>
      </c>
      <c r="O27" s="210">
        <f>'17 Sta. Monica CA'!C118</f>
        <v>32</v>
      </c>
      <c r="P27" s="210">
        <f>'3 Boston MA'!C223</f>
        <v>88</v>
      </c>
      <c r="Q27" s="210">
        <f>'14 Oregon'!C121</f>
        <v>36</v>
      </c>
      <c r="R27" s="210">
        <f>'16 Pittsburgh PA'!C58</f>
        <v>12</v>
      </c>
      <c r="S27" s="210">
        <f>'7 Cincinnati OH'!C44</f>
        <v>3</v>
      </c>
      <c r="T27" s="210">
        <f>'15 Philadelphia PA'!C46</f>
        <v>4</v>
      </c>
      <c r="U27" s="210">
        <f>'12 Minneapolis MN'!C58</f>
        <v>15</v>
      </c>
      <c r="V27" s="210">
        <f>'18 Seattle BSustainable'!C135</f>
        <v>40</v>
      </c>
      <c r="X27">
        <f t="shared" si="0"/>
        <v>407</v>
      </c>
    </row>
    <row r="28" spans="2:24">
      <c r="B28" s="94" t="s">
        <v>31</v>
      </c>
      <c r="C28" s="213">
        <f>'5 Central TX'!C223</f>
        <v>75</v>
      </c>
      <c r="D28" s="213">
        <f>'1 Atlanta'!C38</f>
        <v>1</v>
      </c>
      <c r="E28" s="213">
        <f>'2 Baltimore'!C62</f>
        <v>11</v>
      </c>
      <c r="F28" s="213">
        <f>'8 DurhamNC_New'!C69</f>
        <v>21</v>
      </c>
      <c r="G28" s="213">
        <f>'11 Lansing MI'!C74</f>
        <v>11</v>
      </c>
      <c r="H28" s="213">
        <f>'9 GrandRapids MI'!C69</f>
        <v>13</v>
      </c>
      <c r="I28" s="213">
        <f>'4 Boulder County CO'!C90</f>
        <v>20</v>
      </c>
      <c r="J28" s="213">
        <f>'10 Jacksonville FL'!D140</f>
        <v>28</v>
      </c>
      <c r="K28" s="213">
        <f>'20 Washington DC'!C66</f>
        <v>2</v>
      </c>
      <c r="L28" s="213">
        <f>'19 Tucson AR'!C93</f>
        <v>15</v>
      </c>
      <c r="M28" s="213">
        <f>'6 Chattanooga TN'!C78</f>
        <v>0</v>
      </c>
      <c r="N28" s="213">
        <f>'13 Olympia WA'!C44</f>
        <v>1</v>
      </c>
      <c r="O28" s="213">
        <f>'17 Sta. Monica CA'!C119</f>
        <v>16</v>
      </c>
      <c r="P28" s="213">
        <f>'3 Boston MA'!C224</f>
        <v>18</v>
      </c>
      <c r="Q28" s="213">
        <f>'14 Oregon'!C122</f>
        <v>10</v>
      </c>
      <c r="R28" s="213">
        <f>'16 Pittsburgh PA'!C59</f>
        <v>1</v>
      </c>
      <c r="S28" s="213">
        <f>'7 Cincinnati OH'!C45</f>
        <v>2</v>
      </c>
      <c r="T28" s="213">
        <f>'15 Philadelphia PA'!C47</f>
        <v>0</v>
      </c>
      <c r="U28" s="213">
        <f>'12 Minneapolis MN'!C59</f>
        <v>0</v>
      </c>
      <c r="V28" s="213">
        <f>'18 Seattle BSustainable'!C136</f>
        <v>12</v>
      </c>
      <c r="X28">
        <f t="shared" si="0"/>
        <v>257</v>
      </c>
    </row>
    <row r="29" spans="2:24">
      <c r="B29" s="148" t="s">
        <v>390</v>
      </c>
      <c r="C29" s="257">
        <f>'5 Central TX'!C224</f>
        <v>20</v>
      </c>
      <c r="D29" s="211">
        <f>'1 Atlanta'!C39</f>
        <v>0</v>
      </c>
      <c r="E29" s="211">
        <f>'2 Baltimore'!C63</f>
        <v>0</v>
      </c>
      <c r="F29" s="211">
        <f>'8 DurhamNC_New'!C70</f>
        <v>0</v>
      </c>
      <c r="G29" s="257">
        <f>'11 Lansing MI'!C75</f>
        <v>3</v>
      </c>
      <c r="H29" s="211">
        <f>'9 GrandRapids MI'!C70</f>
        <v>0</v>
      </c>
      <c r="I29" s="257">
        <f>'4 Boulder County CO'!C91</f>
        <v>6</v>
      </c>
      <c r="J29" s="257">
        <f>'10 Jacksonville FL'!D141</f>
        <v>25</v>
      </c>
      <c r="K29" s="211">
        <f>'20 Washington DC'!C67</f>
        <v>0</v>
      </c>
      <c r="L29" s="257">
        <f>'19 Tucson AR'!C94</f>
        <v>4</v>
      </c>
      <c r="M29" s="257">
        <f>'6 Chattanooga TN'!C79</f>
        <v>3</v>
      </c>
      <c r="N29" s="257">
        <f>'13 Olympia WA'!C45</f>
        <v>1</v>
      </c>
      <c r="O29" s="257">
        <f>'17 Sta. Monica CA'!C120</f>
        <v>8</v>
      </c>
      <c r="P29" s="257">
        <f>'3 Boston MA'!C225</f>
        <v>24</v>
      </c>
      <c r="Q29" s="257">
        <f>'14 Oregon'!C123</f>
        <v>9</v>
      </c>
      <c r="R29" s="257">
        <f>'16 Pittsburgh PA'!C60</f>
        <v>1</v>
      </c>
      <c r="S29" s="257">
        <f>'7 Cincinnati OH'!C46</f>
        <v>1</v>
      </c>
      <c r="T29" s="257">
        <f>'15 Philadelphia PA'!C48</f>
        <v>1</v>
      </c>
      <c r="U29" s="257">
        <f>'12 Minneapolis MN'!C60</f>
        <v>2</v>
      </c>
      <c r="V29" s="257">
        <f>'18 Seattle BSustainable'!C137</f>
        <v>5</v>
      </c>
      <c r="X29">
        <f t="shared" si="0"/>
        <v>113</v>
      </c>
    </row>
    <row r="30" spans="2:24">
      <c r="C30" s="90">
        <f t="shared" ref="C30:U30" si="1">SUM(C25:C29)</f>
        <v>190</v>
      </c>
      <c r="D30" s="90">
        <f t="shared" si="1"/>
        <v>9</v>
      </c>
      <c r="E30" s="90">
        <f t="shared" si="1"/>
        <v>32</v>
      </c>
      <c r="F30" s="90">
        <f t="shared" si="1"/>
        <v>39</v>
      </c>
      <c r="G30" s="90">
        <f t="shared" si="1"/>
        <v>43</v>
      </c>
      <c r="H30" s="90">
        <f t="shared" si="1"/>
        <v>38</v>
      </c>
      <c r="I30" s="90">
        <f t="shared" si="1"/>
        <v>59</v>
      </c>
      <c r="J30" s="90">
        <f t="shared" si="1"/>
        <v>110</v>
      </c>
      <c r="K30" s="90">
        <f t="shared" si="1"/>
        <v>35</v>
      </c>
      <c r="L30" s="90">
        <f t="shared" si="1"/>
        <v>62</v>
      </c>
      <c r="M30" s="90">
        <f t="shared" si="1"/>
        <v>46</v>
      </c>
      <c r="N30" s="90">
        <f t="shared" si="1"/>
        <v>13</v>
      </c>
      <c r="O30" s="90">
        <f t="shared" si="1"/>
        <v>88</v>
      </c>
      <c r="P30" s="90">
        <f t="shared" si="1"/>
        <v>186</v>
      </c>
      <c r="Q30" s="90">
        <f t="shared" si="1"/>
        <v>91</v>
      </c>
      <c r="R30" s="90">
        <f t="shared" si="1"/>
        <v>28</v>
      </c>
      <c r="S30" s="90">
        <f t="shared" si="1"/>
        <v>14</v>
      </c>
      <c r="T30" s="90">
        <f t="shared" si="1"/>
        <v>15</v>
      </c>
      <c r="U30" s="90">
        <f t="shared" si="1"/>
        <v>26</v>
      </c>
      <c r="V30" s="90">
        <f>SUM(V25:V29)</f>
        <v>105</v>
      </c>
      <c r="X30">
        <f>SUM(C30:V30)</f>
        <v>1229</v>
      </c>
    </row>
    <row r="31" spans="2:24">
      <c r="C31" s="237"/>
      <c r="D31" s="237"/>
      <c r="E31" s="237"/>
      <c r="F31" s="237"/>
      <c r="G31" s="237"/>
      <c r="H31" s="237"/>
      <c r="I31" s="237"/>
      <c r="J31" s="237"/>
      <c r="K31" s="237"/>
      <c r="L31" s="237"/>
      <c r="M31" s="237"/>
      <c r="N31" s="237"/>
      <c r="O31" s="237"/>
      <c r="P31" s="237"/>
      <c r="Q31" s="237"/>
      <c r="R31" s="237"/>
      <c r="S31" s="237"/>
      <c r="T31" s="237"/>
      <c r="U31" s="237"/>
      <c r="V31" s="237"/>
    </row>
    <row r="32" spans="2:24">
      <c r="C32" s="237"/>
      <c r="D32" s="237"/>
      <c r="E32" s="237"/>
      <c r="F32" s="237"/>
      <c r="G32" s="237"/>
      <c r="H32" s="237"/>
      <c r="I32" s="237"/>
      <c r="J32" s="237"/>
      <c r="K32" s="237"/>
      <c r="L32" s="237"/>
      <c r="M32" s="237"/>
      <c r="N32" s="237"/>
      <c r="O32" s="237"/>
      <c r="P32" s="237"/>
      <c r="Q32" s="237"/>
      <c r="R32" s="237"/>
      <c r="S32" s="237"/>
      <c r="T32" s="237"/>
      <c r="U32" s="237"/>
      <c r="V32" s="237"/>
    </row>
    <row r="34" spans="2:16">
      <c r="B34" s="227"/>
      <c r="C34" s="228" t="s">
        <v>1086</v>
      </c>
      <c r="D34" s="231" t="s">
        <v>2768</v>
      </c>
      <c r="E34" s="228" t="s">
        <v>1087</v>
      </c>
      <c r="F34" s="231" t="s">
        <v>2768</v>
      </c>
      <c r="G34" s="228" t="s">
        <v>1088</v>
      </c>
      <c r="H34" s="231" t="s">
        <v>2759</v>
      </c>
    </row>
    <row r="35" spans="2:16">
      <c r="B35" s="94" t="s">
        <v>276</v>
      </c>
      <c r="C35">
        <f>SUM('5 Central TX'!O207+'1 Atlanta'!O24+'2 Baltimore'!O47+'8 DurhamNC_New'!O54+'11 Lansing MI'!O59+'9 GrandRapids MI'!O53+'4 Boulder County CO'!O75+'10 Jacksonville FL'!P126+'20 Washington DC'!O51+'19 Tucson AR'!O78+'13 Olympia WA'!O29+'17 Sta. Monica CA'!O104+'3 Boston MA'!O209+'14 Oregon'!O107+'16 Pittsburgh PA'!O44+'7 Cincinnati OH'!O30+'15 Philadelphia PA'!O32+'6 Chattanooga TN'!O63+'12 Minneapolis MN'!O44+'18 Seattle BSustainable'!O121)</f>
        <v>18</v>
      </c>
      <c r="D35" s="232">
        <f t="shared" ref="D35:F41" si="2">C35/$G$41</f>
        <v>1.4646053702196907E-2</v>
      </c>
      <c r="E35">
        <f>SUM('5 Central TX'!P207+'1 Atlanta'!P24+'2 Baltimore'!P47+'8 DurhamNC_New'!P54+'11 Lansing MI'!P59+'9 GrandRapids MI'!P53+'4 Boulder County CO'!P75+'10 Jacksonville FL'!Q126+'20 Washington DC'!P51+'19 Tucson AR'!P78+'13 Olympia WA'!P29+'17 Sta. Monica CA'!P104+'3 Boston MA'!P209+'14 Oregon'!P107+'16 Pittsburgh PA'!P44+'7 Cincinnati OH'!P30+'15 Philadelphia PA'!P32+'6 Chattanooga TN'!P63+'12 Minneapolis MN'!P44+'18 Seattle BSustainable'!P121)</f>
        <v>94</v>
      </c>
      <c r="F35" s="232">
        <f t="shared" ref="F35:F40" si="3">E35/$G$41</f>
        <v>7.6484947111472745E-2</v>
      </c>
      <c r="G35">
        <f t="shared" ref="G35:G40" si="4">E35+C35</f>
        <v>112</v>
      </c>
      <c r="H35" s="232">
        <f t="shared" ref="H35:H40" si="5">G35/$G$41</f>
        <v>9.1131000813669649E-2</v>
      </c>
    </row>
    <row r="36" spans="2:16">
      <c r="B36" s="94" t="s">
        <v>448</v>
      </c>
      <c r="C36">
        <f>SUM('5 Central TX'!O208+'1 Atlanta'!O25+'2 Baltimore'!O48+'8 DurhamNC_New'!O55+'11 Lansing MI'!O60+'9 GrandRapids MI'!O54+'4 Boulder County CO'!O76+'10 Jacksonville FL'!P127+'20 Washington DC'!O52+'19 Tucson AR'!O79+'13 Olympia WA'!O30+'17 Sta. Monica CA'!O105+'3 Boston MA'!O210+'14 Oregon'!O108+'16 Pittsburgh PA'!O45+'7 Cincinnati OH'!O31+'15 Philadelphia PA'!O33+'6 Chattanooga TN'!O64+'12 Minneapolis MN'!O45+'18 Seattle BSustainable'!O122)</f>
        <v>12</v>
      </c>
      <c r="D36" s="232">
        <f t="shared" si="2"/>
        <v>9.7640358014646055E-3</v>
      </c>
      <c r="E36">
        <f>SUM('5 Central TX'!P208+'1 Atlanta'!P25+'2 Baltimore'!P48+'8 DurhamNC_New'!P55+'11 Lansing MI'!P60+'9 GrandRapids MI'!P54+'4 Boulder County CO'!P76+'10 Jacksonville FL'!Q127+'20 Washington DC'!P52+'19 Tucson AR'!P79+'13 Olympia WA'!P30+'17 Sta. Monica CA'!P105+'3 Boston MA'!P210+'14 Oregon'!P108+'16 Pittsburgh PA'!P45+'7 Cincinnati OH'!P31+'15 Philadelphia PA'!P33+'6 Chattanooga TN'!P64+'12 Minneapolis MN'!P45+'18 Seattle BSustainable'!P122)</f>
        <v>13</v>
      </c>
      <c r="F36" s="232">
        <f t="shared" si="3"/>
        <v>1.0577705451586655E-2</v>
      </c>
      <c r="G36">
        <f t="shared" si="4"/>
        <v>25</v>
      </c>
      <c r="H36" s="232">
        <f t="shared" si="5"/>
        <v>2.034174125305126E-2</v>
      </c>
    </row>
    <row r="37" spans="2:16">
      <c r="B37" s="94" t="s">
        <v>277</v>
      </c>
      <c r="C37" s="5">
        <f>SUM('5 Central TX'!O209+'1 Atlanta'!O26+'2 Baltimore'!O49+'8 DurhamNC_New'!O56+'11 Lansing MI'!O61+'9 GrandRapids MI'!O55+'4 Boulder County CO'!O77+'10 Jacksonville FL'!P128+'20 Washington DC'!O53+'19 Tucson AR'!O80+'13 Olympia WA'!O31+'17 Sta. Monica CA'!O106+'3 Boston MA'!O211+'14 Oregon'!O109+'16 Pittsburgh PA'!O46+'7 Cincinnati OH'!O32+'15 Philadelphia PA'!O34+'6 Chattanooga TN'!O65+'12 Minneapolis MN'!O46+'18 Seattle BSustainable'!O123)</f>
        <v>295</v>
      </c>
      <c r="D37" s="233">
        <f t="shared" si="2"/>
        <v>0.24003254678600489</v>
      </c>
      <c r="E37" s="5">
        <f>SUM('5 Central TX'!P209+'1 Atlanta'!P26+'2 Baltimore'!P49+'8 DurhamNC_New'!P56+'11 Lansing MI'!P61+'9 GrandRapids MI'!P55+'4 Boulder County CO'!P77+'10 Jacksonville FL'!Q128+'20 Washington DC'!P53+'19 Tucson AR'!P80+'13 Olympia WA'!P31+'17 Sta. Monica CA'!P106+'3 Boston MA'!P211+'14 Oregon'!P109+'16 Pittsburgh PA'!P46+'7 Cincinnati OH'!P32+'15 Philadelphia PA'!P34+'6 Chattanooga TN'!P65+'12 Minneapolis MN'!P46+'18 Seattle BSustainable'!P123)</f>
        <v>669</v>
      </c>
      <c r="F37" s="233">
        <f t="shared" si="3"/>
        <v>0.54434499593165175</v>
      </c>
      <c r="G37" s="5">
        <f t="shared" si="4"/>
        <v>964</v>
      </c>
      <c r="H37" s="233">
        <f t="shared" si="5"/>
        <v>0.78437754271765658</v>
      </c>
    </row>
    <row r="38" spans="2:16">
      <c r="B38" s="94" t="s">
        <v>278</v>
      </c>
      <c r="C38">
        <f>SUM('5 Central TX'!O210+'1 Atlanta'!O27+'2 Baltimore'!O50+'8 DurhamNC_New'!O57+'11 Lansing MI'!O62+'9 GrandRapids MI'!O56+'4 Boulder County CO'!O78+'10 Jacksonville FL'!P129+'20 Washington DC'!O54+'19 Tucson AR'!O81+'13 Olympia WA'!O32+'17 Sta. Monica CA'!O107+'3 Boston MA'!O212+'14 Oregon'!O110+'16 Pittsburgh PA'!O47+'7 Cincinnati OH'!O33+'15 Philadelphia PA'!O35+'6 Chattanooga TN'!O66+'12 Minneapolis MN'!O47+'18 Seattle BSustainable'!O124)</f>
        <v>36</v>
      </c>
      <c r="D38" s="232">
        <f t="shared" si="2"/>
        <v>2.9292107404393815E-2</v>
      </c>
      <c r="E38">
        <f>SUM('5 Central TX'!P210+'1 Atlanta'!P27+'2 Baltimore'!P50+'8 DurhamNC_New'!P57+'11 Lansing MI'!P62+'9 GrandRapids MI'!P56+'4 Boulder County CO'!P78+'10 Jacksonville FL'!Q129+'20 Washington DC'!P54+'19 Tucson AR'!P81+'13 Olympia WA'!P32+'17 Sta. Monica CA'!P107+'3 Boston MA'!P212+'14 Oregon'!P110+'16 Pittsburgh PA'!P47+'7 Cincinnati OH'!P33+'15 Philadelphia PA'!P35+'6 Chattanooga TN'!P66+'12 Minneapolis MN'!P47+'18 Seattle BSustainable'!P124)</f>
        <v>18</v>
      </c>
      <c r="F38" s="232">
        <f t="shared" si="3"/>
        <v>1.4646053702196907E-2</v>
      </c>
      <c r="G38">
        <f t="shared" si="4"/>
        <v>54</v>
      </c>
      <c r="H38" s="232">
        <f t="shared" si="5"/>
        <v>4.3938161106590726E-2</v>
      </c>
    </row>
    <row r="39" spans="2:16">
      <c r="B39" s="94" t="s">
        <v>279</v>
      </c>
      <c r="C39">
        <f>SUM('5 Central TX'!O211+'1 Atlanta'!O28+'2 Baltimore'!O51+'8 DurhamNC_New'!O58+'11 Lansing MI'!O63+'9 GrandRapids MI'!O57+'4 Boulder County CO'!O79+'10 Jacksonville FL'!P130+'20 Washington DC'!O55+'19 Tucson AR'!O82+'13 Olympia WA'!O33+'17 Sta. Monica CA'!O108+'3 Boston MA'!O213+'14 Oregon'!O111+'16 Pittsburgh PA'!O48+'7 Cincinnati OH'!O34+'15 Philadelphia PA'!O36+'6 Chattanooga TN'!O67+'12 Minneapolis MN'!O48+'18 Seattle BSustainable'!O125)</f>
        <v>5</v>
      </c>
      <c r="D39" s="232">
        <f t="shared" si="2"/>
        <v>4.0683482506102524E-3</v>
      </c>
      <c r="E39">
        <f>SUM('5 Central TX'!P211+'1 Atlanta'!P28+'2 Baltimore'!P51+'8 DurhamNC_New'!P58+'11 Lansing MI'!P63+'9 GrandRapids MI'!P57+'4 Boulder County CO'!P79+'10 Jacksonville FL'!Q130+'20 Washington DC'!P55+'19 Tucson AR'!P82+'13 Olympia WA'!P33+'17 Sta. Monica CA'!P108+'3 Boston MA'!P213+'14 Oregon'!P111+'16 Pittsburgh PA'!P48+'7 Cincinnati OH'!P34+'15 Philadelphia PA'!P36+'6 Chattanooga TN'!P67+'12 Minneapolis MN'!P48+'18 Seattle BSustainable'!P125)</f>
        <v>19</v>
      </c>
      <c r="F39" s="232">
        <f t="shared" si="3"/>
        <v>1.5459723352318959E-2</v>
      </c>
      <c r="G39">
        <f t="shared" si="4"/>
        <v>24</v>
      </c>
      <c r="H39" s="232">
        <f t="shared" si="5"/>
        <v>1.9528071602929211E-2</v>
      </c>
    </row>
    <row r="40" spans="2:16" ht="15" thickBot="1">
      <c r="B40" s="94" t="s">
        <v>280</v>
      </c>
      <c r="C40">
        <f>SUM('5 Central TX'!O212+'1 Atlanta'!O29+'2 Baltimore'!O52+'8 DurhamNC_New'!O59+'11 Lansing MI'!O64+'9 GrandRapids MI'!O58+'4 Boulder County CO'!O80+'10 Jacksonville FL'!P131+'20 Washington DC'!O56+'19 Tucson AR'!O83+'13 Olympia WA'!O34+'17 Sta. Monica CA'!O109+'3 Boston MA'!O214+'14 Oregon'!O112+'16 Pittsburgh PA'!O49+'7 Cincinnati OH'!O35+'15 Philadelphia PA'!O37+'6 Chattanooga TN'!O68+'12 Minneapolis MN'!O49+'18 Seattle BSustainable'!O126)</f>
        <v>31</v>
      </c>
      <c r="D40" s="232">
        <f t="shared" si="2"/>
        <v>2.5223759153783564E-2</v>
      </c>
      <c r="E40">
        <f>SUM('5 Central TX'!P212+'1 Atlanta'!P29+'2 Baltimore'!P52+'8 DurhamNC_New'!P59+'11 Lansing MI'!P64+'9 GrandRapids MI'!P58+'4 Boulder County CO'!P80+'10 Jacksonville FL'!Q131+'20 Washington DC'!P56+'19 Tucson AR'!P83+'13 Olympia WA'!P34+'17 Sta. Monica CA'!P109+'3 Boston MA'!P214+'14 Oregon'!P112+'16 Pittsburgh PA'!P49+'7 Cincinnati OH'!P35+'15 Philadelphia PA'!P37+'6 Chattanooga TN'!P68+'12 Minneapolis MN'!P49+'18 Seattle BSustainable'!P126)</f>
        <v>19</v>
      </c>
      <c r="F40" s="232">
        <f t="shared" si="3"/>
        <v>1.5459723352318959E-2</v>
      </c>
      <c r="G40">
        <f t="shared" si="4"/>
        <v>50</v>
      </c>
      <c r="H40" s="232">
        <f t="shared" si="5"/>
        <v>4.0683482506102521E-2</v>
      </c>
    </row>
    <row r="41" spans="2:16" ht="15" thickTop="1">
      <c r="B41" s="229" t="s">
        <v>282</v>
      </c>
      <c r="C41" s="230">
        <f>SUM(C35:C40)</f>
        <v>397</v>
      </c>
      <c r="D41" s="234">
        <f t="shared" si="2"/>
        <v>0.32302685109845403</v>
      </c>
      <c r="E41" s="230">
        <f>SUM(E35:E40)</f>
        <v>832</v>
      </c>
      <c r="F41" s="234">
        <f t="shared" si="2"/>
        <v>0.67697314890154592</v>
      </c>
      <c r="G41" s="230">
        <f>SUM(G35:G40)</f>
        <v>1229</v>
      </c>
      <c r="H41" s="235"/>
    </row>
    <row r="45" spans="2:16">
      <c r="B45" s="28"/>
      <c r="C45" s="301" t="s">
        <v>9</v>
      </c>
      <c r="D45" s="302"/>
      <c r="E45" s="302"/>
      <c r="F45" s="302"/>
      <c r="G45" s="302"/>
      <c r="H45" s="303"/>
      <c r="I45" s="301" t="s">
        <v>8</v>
      </c>
      <c r="J45" s="302"/>
      <c r="K45" s="302"/>
      <c r="L45" s="302"/>
      <c r="M45" s="302"/>
      <c r="N45" s="304"/>
      <c r="O45" s="104"/>
      <c r="P45" s="104"/>
    </row>
    <row r="46" spans="2:16">
      <c r="B46" s="29"/>
      <c r="C46" s="83" t="s">
        <v>13</v>
      </c>
      <c r="D46" s="23"/>
      <c r="E46" s="23"/>
      <c r="F46" s="23"/>
      <c r="G46" s="23"/>
      <c r="H46" s="24" t="s">
        <v>12</v>
      </c>
      <c r="I46" s="22" t="s">
        <v>13</v>
      </c>
      <c r="J46" s="23"/>
      <c r="K46" s="23"/>
      <c r="L46" s="23"/>
      <c r="M46" s="23"/>
      <c r="N46" s="24" t="s">
        <v>12</v>
      </c>
      <c r="O46" s="104"/>
      <c r="P46" s="104"/>
    </row>
    <row r="47" spans="2:16">
      <c r="B47" s="67" t="s">
        <v>15</v>
      </c>
      <c r="C47" s="309" t="s">
        <v>2</v>
      </c>
      <c r="D47" s="310"/>
      <c r="E47" s="310" t="s">
        <v>1</v>
      </c>
      <c r="F47" s="310"/>
      <c r="G47" s="310" t="s">
        <v>0</v>
      </c>
      <c r="H47" s="311"/>
      <c r="I47" s="309" t="s">
        <v>2</v>
      </c>
      <c r="J47" s="310"/>
      <c r="K47" s="310" t="s">
        <v>1</v>
      </c>
      <c r="L47" s="310"/>
      <c r="M47" s="310" t="s">
        <v>0</v>
      </c>
      <c r="N47" s="311"/>
      <c r="O47" s="104"/>
      <c r="P47" s="104"/>
    </row>
    <row r="48" spans="2:16">
      <c r="B48" s="168" t="s">
        <v>213</v>
      </c>
      <c r="C48" s="84" t="s">
        <v>7</v>
      </c>
      <c r="D48" s="53" t="s">
        <v>6</v>
      </c>
      <c r="E48" s="53" t="s">
        <v>4</v>
      </c>
      <c r="F48" s="53" t="s">
        <v>5</v>
      </c>
      <c r="G48" s="53"/>
      <c r="H48" s="54" t="s">
        <v>3</v>
      </c>
      <c r="I48" s="52" t="s">
        <v>7</v>
      </c>
      <c r="J48" s="53" t="s">
        <v>6</v>
      </c>
      <c r="K48" s="53" t="s">
        <v>4</v>
      </c>
      <c r="L48" s="53" t="s">
        <v>5</v>
      </c>
      <c r="M48" s="53"/>
      <c r="N48" s="54" t="s">
        <v>3</v>
      </c>
      <c r="O48" s="104"/>
      <c r="P48" s="104"/>
    </row>
    <row r="49" spans="2:17">
      <c r="B49" s="92" t="s">
        <v>28</v>
      </c>
      <c r="C49" s="171">
        <f>'5 Central TX'!C235+'1 Atlanta'!C46+'2 Baltimore'!C70+'8 DurhamNC_New'!C77+'11 Lansing MI'!C82+'9 GrandRapids MI'!C77+'4 Boulder County CO'!C99+'10 Jacksonville FL'!D150+'20 Washington DC'!C76+'19 Tucson AR'!C103+'6 Chattanooga TN'!C88+'13 Olympia WA'!C53+'17 Sta. Monica CA'!C128+'3 Boston MA'!C233+'14 Oregon'!C131+'16 Pittsburgh PA'!C68+'7 Cincinnati OH'!C54+'15 Philadelphia PA'!C56+'12 Minneapolis MN'!C68+'18 Seattle BSustainable'!C145</f>
        <v>24</v>
      </c>
      <c r="D49" s="93">
        <f>'5 Central TX'!D235+'1 Atlanta'!D46+'2 Baltimore'!D70+'8 DurhamNC_New'!D77+'11 Lansing MI'!D82+'9 GrandRapids MI'!D77+'4 Boulder County CO'!D99+'10 Jacksonville FL'!E150+'20 Washington DC'!D76+'19 Tucson AR'!D103+'6 Chattanooga TN'!D88+'13 Olympia WA'!D53+'17 Sta. Monica CA'!D128+'3 Boston MA'!D233+'14 Oregon'!D131+'16 Pittsburgh PA'!D68+'7 Cincinnati OH'!D54+'15 Philadelphia PA'!D56+'12 Minneapolis MN'!D68+'18 Seattle BSustainable'!D145</f>
        <v>26</v>
      </c>
      <c r="E49" s="93">
        <f>'5 Central TX'!E235+'1 Atlanta'!E46+'2 Baltimore'!E70+'8 DurhamNC_New'!E77+'11 Lansing MI'!E82+'9 GrandRapids MI'!E77+'4 Boulder County CO'!E99+'10 Jacksonville FL'!F150+'20 Washington DC'!E76+'19 Tucson AR'!E103+'6 Chattanooga TN'!E88+'13 Olympia WA'!E53+'17 Sta. Monica CA'!E128+'3 Boston MA'!E233+'14 Oregon'!E131+'16 Pittsburgh PA'!E68+'7 Cincinnati OH'!E54+'15 Philadelphia PA'!E56+'12 Minneapolis MN'!E68+'18 Seattle BSustainable'!E145</f>
        <v>24</v>
      </c>
      <c r="F49" s="93">
        <f>'5 Central TX'!F235+'1 Atlanta'!F46+'2 Baltimore'!F70+'8 DurhamNC_New'!F77+'11 Lansing MI'!F82+'9 GrandRapids MI'!F77+'4 Boulder County CO'!F99+'10 Jacksonville FL'!G150+'20 Washington DC'!F76+'19 Tucson AR'!F103+'6 Chattanooga TN'!F88+'13 Olympia WA'!F53+'17 Sta. Monica CA'!F128+'3 Boston MA'!F233+'14 Oregon'!F131+'16 Pittsburgh PA'!F68+'7 Cincinnati OH'!F54+'15 Philadelphia PA'!F56+'12 Minneapolis MN'!F68+'18 Seattle BSustainable'!F145</f>
        <v>3</v>
      </c>
      <c r="G49" s="93">
        <f>'5 Central TX'!G235+'1 Atlanta'!G46+'2 Baltimore'!G70+'8 DurhamNC_New'!G77+'11 Lansing MI'!G82+'9 GrandRapids MI'!G77+'4 Boulder County CO'!G99+'10 Jacksonville FL'!H150+'20 Washington DC'!G76+'19 Tucson AR'!G103+'6 Chattanooga TN'!G88+'13 Olympia WA'!G53+'17 Sta. Monica CA'!G128+'3 Boston MA'!G233+'14 Oregon'!G131+'16 Pittsburgh PA'!G68+'7 Cincinnati OH'!G54+'15 Philadelphia PA'!G56+'12 Minneapolis MN'!G68+'18 Seattle BSustainable'!G145</f>
        <v>0</v>
      </c>
      <c r="H49" s="172">
        <f>'5 Central TX'!H235+'1 Atlanta'!H46+'2 Baltimore'!H70+'8 DurhamNC_New'!H77+'11 Lansing MI'!H82+'9 GrandRapids MI'!H77+'4 Boulder County CO'!H99+'10 Jacksonville FL'!I150+'20 Washington DC'!H76+'19 Tucson AR'!H103+'6 Chattanooga TN'!H88+'13 Olympia WA'!H53+'17 Sta. Monica CA'!H128+'3 Boston MA'!H233+'14 Oregon'!H131+'16 Pittsburgh PA'!H68+'7 Cincinnati OH'!H54+'15 Philadelphia PA'!H56+'12 Minneapolis MN'!H68+'18 Seattle BSustainable'!H145</f>
        <v>9</v>
      </c>
      <c r="I49" s="171">
        <f>'5 Central TX'!I235+'1 Atlanta'!I46+'2 Baltimore'!I70+'8 DurhamNC_New'!I77+'11 Lansing MI'!I82+'9 GrandRapids MI'!I77+'4 Boulder County CO'!I99+'10 Jacksonville FL'!J150+'20 Washington DC'!I76+'19 Tucson AR'!I103+'6 Chattanooga TN'!I88+'13 Olympia WA'!I53+'17 Sta. Monica CA'!I128+'3 Boston MA'!I233+'14 Oregon'!I131+'16 Pittsburgh PA'!I68+'7 Cincinnati OH'!I54+'15 Philadelphia PA'!I56+'12 Minneapolis MN'!I68+'18 Seattle BSustainable'!I145</f>
        <v>45</v>
      </c>
      <c r="J49" s="93">
        <f>'5 Central TX'!J235+'1 Atlanta'!J46+'2 Baltimore'!J70+'8 DurhamNC_New'!J77+'11 Lansing MI'!J82+'9 GrandRapids MI'!J77+'4 Boulder County CO'!J99+'10 Jacksonville FL'!K150+'20 Washington DC'!J76+'19 Tucson AR'!J103+'6 Chattanooga TN'!J88+'13 Olympia WA'!J53+'17 Sta. Monica CA'!J128+'3 Boston MA'!J233+'14 Oregon'!J131+'16 Pittsburgh PA'!J68+'7 Cincinnati OH'!J54+'15 Philadelphia PA'!J56+'12 Minneapolis MN'!J68+'18 Seattle BSustainable'!J145</f>
        <v>36</v>
      </c>
      <c r="K49" s="93">
        <f>'5 Central TX'!K235+'1 Atlanta'!K46+'2 Baltimore'!K70+'8 DurhamNC_New'!K77+'11 Lansing MI'!K82+'9 GrandRapids MI'!K77+'4 Boulder County CO'!K99+'10 Jacksonville FL'!L150+'20 Washington DC'!K76+'19 Tucson AR'!K103+'6 Chattanooga TN'!K88+'13 Olympia WA'!K53+'17 Sta. Monica CA'!K128+'3 Boston MA'!K233+'14 Oregon'!K131+'16 Pittsburgh PA'!K68+'7 Cincinnati OH'!K54+'15 Philadelphia PA'!K56+'12 Minneapolis MN'!K68+'18 Seattle BSustainable'!K145</f>
        <v>43</v>
      </c>
      <c r="L49" s="93">
        <f>'5 Central TX'!L235+'1 Atlanta'!L46+'2 Baltimore'!L70+'8 DurhamNC_New'!L77+'11 Lansing MI'!L82+'9 GrandRapids MI'!L77+'4 Boulder County CO'!L99+'10 Jacksonville FL'!M150+'20 Washington DC'!L76+'19 Tucson AR'!L103+'6 Chattanooga TN'!L88+'13 Olympia WA'!L53+'17 Sta. Monica CA'!L128+'3 Boston MA'!L233+'14 Oregon'!L131+'16 Pittsburgh PA'!L68+'7 Cincinnati OH'!L54+'15 Philadelphia PA'!L56+'12 Minneapolis MN'!L68+'18 Seattle BSustainable'!L145</f>
        <v>11</v>
      </c>
      <c r="M49" s="93">
        <f>'5 Central TX'!M235+'1 Atlanta'!M46+'2 Baltimore'!M70+'8 DurhamNC_New'!M77+'11 Lansing MI'!M82+'9 GrandRapids MI'!M77+'4 Boulder County CO'!M99+'10 Jacksonville FL'!N150+'20 Washington DC'!M76+'19 Tucson AR'!M103+'6 Chattanooga TN'!M88+'13 Olympia WA'!M53+'17 Sta. Monica CA'!M128+'3 Boston MA'!M233+'14 Oregon'!M131+'16 Pittsburgh PA'!M68+'7 Cincinnati OH'!M54+'15 Philadelphia PA'!M56+'12 Minneapolis MN'!M68+'18 Seattle BSustainable'!M145</f>
        <v>0</v>
      </c>
      <c r="N49" s="93">
        <f>'5 Central TX'!N235+'1 Atlanta'!N46+'2 Baltimore'!N70+'8 DurhamNC_New'!N77+'11 Lansing MI'!N82+'9 GrandRapids MI'!N77+'4 Boulder County CO'!N99+'10 Jacksonville FL'!O150+'20 Washington DC'!N76+'19 Tucson AR'!N103+'6 Chattanooga TN'!N88+'13 Olympia WA'!N53+'17 Sta. Monica CA'!N128+'3 Boston MA'!N233+'14 Oregon'!N131+'16 Pittsburgh PA'!N68+'7 Cincinnati OH'!N54+'15 Philadelphia PA'!N56+'12 Minneapolis MN'!N68+'18 Seattle BSustainable'!N145</f>
        <v>13</v>
      </c>
      <c r="O49" s="218">
        <f>SUM(C49:N49)</f>
        <v>234</v>
      </c>
      <c r="P49" s="170"/>
    </row>
    <row r="50" spans="2:17">
      <c r="B50" s="94"/>
      <c r="C50" s="173"/>
      <c r="D50" s="95"/>
      <c r="E50" s="95"/>
      <c r="F50" s="95"/>
      <c r="G50" s="95"/>
      <c r="H50" s="176">
        <f>(SUM(C49:H49))/$O$63</f>
        <v>6.9975589910496336E-2</v>
      </c>
      <c r="I50" s="173"/>
      <c r="J50" s="95"/>
      <c r="K50" s="95"/>
      <c r="L50" s="95"/>
      <c r="M50" s="95"/>
      <c r="N50" s="176">
        <f>(SUM(I49:N49))/$O$63</f>
        <v>0.12042310821806347</v>
      </c>
      <c r="O50" s="218"/>
      <c r="P50" s="170"/>
    </row>
    <row r="51" spans="2:17">
      <c r="B51" s="94" t="s">
        <v>29</v>
      </c>
      <c r="C51" s="173">
        <f>'5 Central TX'!C237+'1 Atlanta'!C48+'2 Baltimore'!C72+'8 DurhamNC_New'!C79+'11 Lansing MI'!C84+'9 GrandRapids MI'!C79+'4 Boulder County CO'!C101+'10 Jacksonville FL'!D152+'20 Washington DC'!C78+'19 Tucson AR'!C105+'6 Chattanooga TN'!C90+'13 Olympia WA'!C55+'17 Sta. Monica CA'!C130+'3 Boston MA'!C235+'14 Oregon'!C133+'16 Pittsburgh PA'!C70+'7 Cincinnati OH'!C56+'15 Philadelphia PA'!C58+'12 Minneapolis MN'!C70+'18 Seattle BSustainable'!C147</f>
        <v>46</v>
      </c>
      <c r="D51" s="95">
        <f>'5 Central TX'!D237+'1 Atlanta'!D48+'2 Baltimore'!D72+'8 DurhamNC_New'!D79+'11 Lansing MI'!D84+'9 GrandRapids MI'!D79+'4 Boulder County CO'!D101+'10 Jacksonville FL'!E152+'20 Washington DC'!D78+'19 Tucson AR'!D105+'6 Chattanooga TN'!D90+'13 Olympia WA'!D55+'17 Sta. Monica CA'!D130+'3 Boston MA'!D235+'14 Oregon'!D133+'16 Pittsburgh PA'!D70+'7 Cincinnati OH'!D56+'15 Philadelphia PA'!D58+'12 Minneapolis MN'!D70+'18 Seattle BSustainable'!D147</f>
        <v>13</v>
      </c>
      <c r="E51" s="95">
        <f>'5 Central TX'!E237+'1 Atlanta'!E48+'2 Baltimore'!E72+'8 DurhamNC_New'!E79+'11 Lansing MI'!E84+'9 GrandRapids MI'!E79+'4 Boulder County CO'!E101+'10 Jacksonville FL'!F152+'20 Washington DC'!E78+'19 Tucson AR'!E105+'6 Chattanooga TN'!E90+'13 Olympia WA'!E55+'17 Sta. Monica CA'!E130+'3 Boston MA'!E235+'14 Oregon'!E133+'16 Pittsburgh PA'!E70+'7 Cincinnati OH'!E56+'15 Philadelphia PA'!E58+'12 Minneapolis MN'!E70+'18 Seattle BSustainable'!E147</f>
        <v>71</v>
      </c>
      <c r="F51" s="95">
        <f>'5 Central TX'!F237+'1 Atlanta'!F48+'2 Baltimore'!F72+'8 DurhamNC_New'!F79+'11 Lansing MI'!F84+'9 GrandRapids MI'!F79+'4 Boulder County CO'!F101+'10 Jacksonville FL'!G152+'20 Washington DC'!F78+'19 Tucson AR'!F105+'6 Chattanooga TN'!F90+'13 Olympia WA'!F55+'17 Sta. Monica CA'!F130+'3 Boston MA'!F235+'14 Oregon'!F133+'16 Pittsburgh PA'!F70+'7 Cincinnati OH'!F56+'15 Philadelphia PA'!F58+'12 Minneapolis MN'!F70+'18 Seattle BSustainable'!F147</f>
        <v>6</v>
      </c>
      <c r="G51" s="95">
        <f>'5 Central TX'!G237+'1 Atlanta'!G48+'2 Baltimore'!G72+'8 DurhamNC_New'!G79+'11 Lansing MI'!G84+'9 GrandRapids MI'!G79+'4 Boulder County CO'!G101+'10 Jacksonville FL'!H152+'20 Washington DC'!G78+'19 Tucson AR'!G105+'6 Chattanooga TN'!G90+'13 Olympia WA'!G55+'17 Sta. Monica CA'!G130+'3 Boston MA'!G235+'14 Oregon'!G133+'16 Pittsburgh PA'!G70+'7 Cincinnati OH'!G56+'15 Philadelphia PA'!G58+'12 Minneapolis MN'!G70+'18 Seattle BSustainable'!G147</f>
        <v>0</v>
      </c>
      <c r="H51" s="174">
        <f>'5 Central TX'!H237+'1 Atlanta'!H48+'2 Baltimore'!H72+'8 DurhamNC_New'!H79+'11 Lansing MI'!H84+'9 GrandRapids MI'!H79+'4 Boulder County CO'!H101+'10 Jacksonville FL'!I152+'20 Washington DC'!H78+'19 Tucson AR'!H105+'6 Chattanooga TN'!H90+'13 Olympia WA'!H55+'17 Sta. Monica CA'!H130+'3 Boston MA'!H235+'14 Oregon'!H133+'16 Pittsburgh PA'!H70+'7 Cincinnati OH'!H56+'15 Philadelphia PA'!H58+'12 Minneapolis MN'!H70+'18 Seattle BSustainable'!H147</f>
        <v>19</v>
      </c>
      <c r="I51" s="173">
        <f>'5 Central TX'!I237+'1 Atlanta'!I48+'2 Baltimore'!I72+'8 DurhamNC_New'!I79+'11 Lansing MI'!I84+'9 GrandRapids MI'!I79+'4 Boulder County CO'!I101+'10 Jacksonville FL'!J152+'20 Washington DC'!I78+'19 Tucson AR'!I105+'6 Chattanooga TN'!I90+'13 Olympia WA'!I55+'17 Sta. Monica CA'!I130+'3 Boston MA'!I235+'14 Oregon'!I133+'16 Pittsburgh PA'!I70+'7 Cincinnati OH'!I56+'15 Philadelphia PA'!I58+'12 Minneapolis MN'!I70+'18 Seattle BSustainable'!I147</f>
        <v>27</v>
      </c>
      <c r="J51" s="95">
        <f>'5 Central TX'!J237+'1 Atlanta'!J48+'2 Baltimore'!J72+'8 DurhamNC_New'!J79+'11 Lansing MI'!J84+'9 GrandRapids MI'!J79+'4 Boulder County CO'!J101+'10 Jacksonville FL'!K152+'20 Washington DC'!J78+'19 Tucson AR'!J105+'6 Chattanooga TN'!J90+'13 Olympia WA'!J55+'17 Sta. Monica CA'!J130+'3 Boston MA'!J235+'14 Oregon'!J133+'16 Pittsburgh PA'!J70+'7 Cincinnati OH'!J56+'15 Philadelphia PA'!J58+'12 Minneapolis MN'!J70+'18 Seattle BSustainable'!J147</f>
        <v>0</v>
      </c>
      <c r="K51" s="95">
        <f>'5 Central TX'!K237+'1 Atlanta'!K48+'2 Baltimore'!K72+'8 DurhamNC_New'!K79+'11 Lansing MI'!K84+'9 GrandRapids MI'!K79+'4 Boulder County CO'!K101+'10 Jacksonville FL'!L152+'20 Washington DC'!K78+'19 Tucson AR'!K105+'6 Chattanooga TN'!K90+'13 Olympia WA'!K55+'17 Sta. Monica CA'!K130+'3 Boston MA'!K235+'14 Oregon'!K133+'16 Pittsburgh PA'!K70+'7 Cincinnati OH'!K56+'15 Philadelphia PA'!K58+'12 Minneapolis MN'!K70+'18 Seattle BSustainable'!K147</f>
        <v>29</v>
      </c>
      <c r="L51" s="95">
        <f>'5 Central TX'!L237+'1 Atlanta'!L48+'2 Baltimore'!L72+'8 DurhamNC_New'!L79+'11 Lansing MI'!L84+'9 GrandRapids MI'!L79+'4 Boulder County CO'!L101+'10 Jacksonville FL'!M152+'20 Washington DC'!L78+'19 Tucson AR'!L105+'6 Chattanooga TN'!L90+'13 Olympia WA'!L55+'17 Sta. Monica CA'!L130+'3 Boston MA'!L235+'14 Oregon'!L133+'16 Pittsburgh PA'!L70+'7 Cincinnati OH'!L56+'15 Philadelphia PA'!L58+'12 Minneapolis MN'!L70+'18 Seattle BSustainable'!L147</f>
        <v>3</v>
      </c>
      <c r="M51" s="95">
        <f>'5 Central TX'!M237+'1 Atlanta'!M48+'2 Baltimore'!M72+'8 DurhamNC_New'!M79+'11 Lansing MI'!M84+'9 GrandRapids MI'!M79+'4 Boulder County CO'!M101+'10 Jacksonville FL'!N152+'20 Washington DC'!M78+'19 Tucson AR'!M105+'6 Chattanooga TN'!M90+'13 Olympia WA'!M55+'17 Sta. Monica CA'!M130+'3 Boston MA'!M235+'14 Oregon'!M133+'16 Pittsburgh PA'!M70+'7 Cincinnati OH'!M56+'15 Philadelphia PA'!M58+'12 Minneapolis MN'!M70+'18 Seattle BSustainable'!M147</f>
        <v>0</v>
      </c>
      <c r="N51" s="95">
        <f>'5 Central TX'!N237+'1 Atlanta'!N48+'2 Baltimore'!N72+'8 DurhamNC_New'!N79+'11 Lansing MI'!N84+'9 GrandRapids MI'!N79+'4 Boulder County CO'!N101+'10 Jacksonville FL'!O152+'20 Washington DC'!N78+'19 Tucson AR'!N105+'6 Chattanooga TN'!N90+'13 Olympia WA'!N55+'17 Sta. Monica CA'!N130+'3 Boston MA'!N235+'14 Oregon'!N133+'16 Pittsburgh PA'!N70+'7 Cincinnati OH'!N56+'15 Philadelphia PA'!N58+'12 Minneapolis MN'!N70+'18 Seattle BSustainable'!N147</f>
        <v>4</v>
      </c>
      <c r="O51" s="218">
        <f>SUM(C51:N51)</f>
        <v>218</v>
      </c>
      <c r="P51" s="170"/>
    </row>
    <row r="52" spans="2:17">
      <c r="B52" s="94"/>
      <c r="C52" s="173"/>
      <c r="D52" s="95"/>
      <c r="E52" s="95"/>
      <c r="F52" s="95"/>
      <c r="G52" s="95"/>
      <c r="H52" s="176">
        <f>(SUM(C51:H51))/$O$63</f>
        <v>0.12611879576891782</v>
      </c>
      <c r="I52" s="173"/>
      <c r="J52" s="95"/>
      <c r="K52" s="95"/>
      <c r="L52" s="95"/>
      <c r="M52" s="95"/>
      <c r="N52" s="176">
        <f>(SUM(I51:N51))/$O$63</f>
        <v>5.1261187957689178E-2</v>
      </c>
      <c r="O52" s="218"/>
      <c r="P52" s="170"/>
    </row>
    <row r="53" spans="2:17">
      <c r="B53" s="94" t="s">
        <v>30</v>
      </c>
      <c r="C53" s="173">
        <f>'5 Central TX'!C239+'1 Atlanta'!C50+'2 Baltimore'!C74+'8 DurhamNC_New'!C81+'11 Lansing MI'!C86+'9 GrandRapids MI'!C81+'4 Boulder County CO'!C103+'10 Jacksonville FL'!D154+'20 Washington DC'!C80+'19 Tucson AR'!C107+'6 Chattanooga TN'!C92+'13 Olympia WA'!C57+'17 Sta. Monica CA'!C132+'3 Boston MA'!C237+'14 Oregon'!C135+'16 Pittsburgh PA'!C72+'7 Cincinnati OH'!C58+'15 Philadelphia PA'!C60+'12 Minneapolis MN'!C72+'18 Seattle BSustainable'!C149</f>
        <v>64</v>
      </c>
      <c r="D53" s="95">
        <f>'5 Central TX'!D239+'1 Atlanta'!D50+'2 Baltimore'!D74+'8 DurhamNC_New'!D81+'11 Lansing MI'!D86+'9 GrandRapids MI'!D81+'4 Boulder County CO'!D103+'10 Jacksonville FL'!E154+'20 Washington DC'!D80+'19 Tucson AR'!D107+'6 Chattanooga TN'!D92+'13 Olympia WA'!D57+'17 Sta. Monica CA'!D132+'3 Boston MA'!D237+'14 Oregon'!D135+'16 Pittsburgh PA'!D72+'7 Cincinnati OH'!D58+'15 Philadelphia PA'!D60+'12 Minneapolis MN'!D72+'18 Seattle BSustainable'!D149</f>
        <v>31</v>
      </c>
      <c r="E53" s="95">
        <f>'5 Central TX'!E239+'1 Atlanta'!E50+'2 Baltimore'!E74+'8 DurhamNC_New'!E81+'11 Lansing MI'!E86+'9 GrandRapids MI'!E81+'4 Boulder County CO'!E103+'10 Jacksonville FL'!F154+'20 Washington DC'!E80+'19 Tucson AR'!E107+'6 Chattanooga TN'!E92+'13 Olympia WA'!E57+'17 Sta. Monica CA'!E132+'3 Boston MA'!E237+'14 Oregon'!E135+'16 Pittsburgh PA'!E72+'7 Cincinnati OH'!E58+'15 Philadelphia PA'!E60+'12 Minneapolis MN'!E72+'18 Seattle BSustainable'!E149</f>
        <v>25</v>
      </c>
      <c r="F53" s="95">
        <f>'5 Central TX'!F239+'1 Atlanta'!F50+'2 Baltimore'!F74+'8 DurhamNC_New'!F81+'11 Lansing MI'!F86+'9 GrandRapids MI'!F81+'4 Boulder County CO'!F103+'10 Jacksonville FL'!G154+'20 Washington DC'!F80+'19 Tucson AR'!F107+'6 Chattanooga TN'!F92+'13 Olympia WA'!F57+'17 Sta. Monica CA'!F132+'3 Boston MA'!F237+'14 Oregon'!F135+'16 Pittsburgh PA'!F72+'7 Cincinnati OH'!F58+'15 Philadelphia PA'!F60+'12 Minneapolis MN'!F72+'18 Seattle BSustainable'!F149</f>
        <v>5</v>
      </c>
      <c r="G53" s="95">
        <f>'5 Central TX'!G239+'1 Atlanta'!G50+'2 Baltimore'!G74+'8 DurhamNC_New'!G81+'11 Lansing MI'!G86+'9 GrandRapids MI'!G81+'4 Boulder County CO'!G103+'10 Jacksonville FL'!H154+'20 Washington DC'!G80+'19 Tucson AR'!G107+'6 Chattanooga TN'!G92+'13 Olympia WA'!G57+'17 Sta. Monica CA'!G132+'3 Boston MA'!G237+'14 Oregon'!G135+'16 Pittsburgh PA'!G72+'7 Cincinnati OH'!G58+'15 Philadelphia PA'!G60+'12 Minneapolis MN'!G72+'18 Seattle BSustainable'!G149</f>
        <v>0</v>
      </c>
      <c r="H53" s="174">
        <f>'5 Central TX'!H239+'1 Atlanta'!H50+'2 Baltimore'!H74+'8 DurhamNC_New'!H81+'11 Lansing MI'!H86+'9 GrandRapids MI'!H81+'4 Boulder County CO'!H103+'10 Jacksonville FL'!I154+'20 Washington DC'!H80+'19 Tucson AR'!H107+'6 Chattanooga TN'!H92+'13 Olympia WA'!H57+'17 Sta. Monica CA'!H132+'3 Boston MA'!H237+'14 Oregon'!H135+'16 Pittsburgh PA'!H72+'7 Cincinnati OH'!H58+'15 Philadelphia PA'!H60+'12 Minneapolis MN'!H72+'18 Seattle BSustainable'!H149</f>
        <v>5</v>
      </c>
      <c r="I53" s="173">
        <f>'5 Central TX'!I239+'1 Atlanta'!I50+'2 Baltimore'!I74+'8 DurhamNC_New'!I81+'11 Lansing MI'!I86+'9 GrandRapids MI'!I81+'4 Boulder County CO'!I103+'10 Jacksonville FL'!J154+'20 Washington DC'!I80+'19 Tucson AR'!I107+'6 Chattanooga TN'!I92+'13 Olympia WA'!I57+'17 Sta. Monica CA'!I132+'3 Boston MA'!I237+'14 Oregon'!I135+'16 Pittsburgh PA'!I72+'7 Cincinnati OH'!I58+'15 Philadelphia PA'!I60+'12 Minneapolis MN'!I72+'18 Seattle BSustainable'!I149</f>
        <v>119</v>
      </c>
      <c r="J53" s="95">
        <f>'5 Central TX'!J239+'1 Atlanta'!J50+'2 Baltimore'!J74+'8 DurhamNC_New'!J81+'11 Lansing MI'!J86+'9 GrandRapids MI'!J81+'4 Boulder County CO'!J103+'10 Jacksonville FL'!K154+'20 Washington DC'!J80+'19 Tucson AR'!J107+'6 Chattanooga TN'!J92+'13 Olympia WA'!J57+'17 Sta. Monica CA'!J132+'3 Boston MA'!J237+'14 Oregon'!J135+'16 Pittsburgh PA'!J72+'7 Cincinnati OH'!J58+'15 Philadelphia PA'!J60+'12 Minneapolis MN'!J72+'18 Seattle BSustainable'!J149</f>
        <v>31</v>
      </c>
      <c r="K53" s="95">
        <f>'5 Central TX'!K239+'1 Atlanta'!K50+'2 Baltimore'!K74+'8 DurhamNC_New'!K81+'11 Lansing MI'!K86+'9 GrandRapids MI'!K81+'4 Boulder County CO'!K103+'10 Jacksonville FL'!L154+'20 Washington DC'!K80+'19 Tucson AR'!K107+'6 Chattanooga TN'!K92+'13 Olympia WA'!K57+'17 Sta. Monica CA'!K132+'3 Boston MA'!K237+'14 Oregon'!K135+'16 Pittsburgh PA'!K72+'7 Cincinnati OH'!K58+'15 Philadelphia PA'!K60+'12 Minneapolis MN'!K72+'18 Seattle BSustainable'!K149</f>
        <v>107</v>
      </c>
      <c r="L53" s="95">
        <f>'5 Central TX'!L239+'1 Atlanta'!L50+'2 Baltimore'!L74+'8 DurhamNC_New'!L81+'11 Lansing MI'!L86+'9 GrandRapids MI'!L81+'4 Boulder County CO'!L103+'10 Jacksonville FL'!M154+'20 Washington DC'!L80+'19 Tucson AR'!L107+'6 Chattanooga TN'!L92+'13 Olympia WA'!L57+'17 Sta. Monica CA'!L132+'3 Boston MA'!L237+'14 Oregon'!L135+'16 Pittsburgh PA'!L72+'7 Cincinnati OH'!L58+'15 Philadelphia PA'!L60+'12 Minneapolis MN'!L72+'18 Seattle BSustainable'!L149</f>
        <v>19</v>
      </c>
      <c r="M53" s="95">
        <f>'5 Central TX'!M239+'1 Atlanta'!M50+'2 Baltimore'!M74+'8 DurhamNC_New'!M81+'11 Lansing MI'!M86+'9 GrandRapids MI'!M81+'4 Boulder County CO'!M103+'10 Jacksonville FL'!N154+'20 Washington DC'!M80+'19 Tucson AR'!M107+'6 Chattanooga TN'!M92+'13 Olympia WA'!M57+'17 Sta. Monica CA'!M132+'3 Boston MA'!M237+'14 Oregon'!M135+'16 Pittsburgh PA'!M72+'7 Cincinnati OH'!M58+'15 Philadelphia PA'!M60+'12 Minneapolis MN'!M72+'18 Seattle BSustainable'!M149</f>
        <v>0</v>
      </c>
      <c r="N53" s="95">
        <f>'5 Central TX'!N239+'1 Atlanta'!N50+'2 Baltimore'!N74+'8 DurhamNC_New'!N81+'11 Lansing MI'!N86+'9 GrandRapids MI'!N81+'4 Boulder County CO'!N103+'10 Jacksonville FL'!O154+'20 Washington DC'!N80+'19 Tucson AR'!N107+'6 Chattanooga TN'!N92+'13 Olympia WA'!N57+'17 Sta. Monica CA'!N132+'3 Boston MA'!N237+'14 Oregon'!N135+'16 Pittsburgh PA'!N72+'7 Cincinnati OH'!N58+'15 Philadelphia PA'!N60+'12 Minneapolis MN'!N72+'18 Seattle BSustainable'!N149</f>
        <v>9</v>
      </c>
      <c r="O53" s="218">
        <f>SUM(C53:N53)</f>
        <v>415</v>
      </c>
      <c r="P53" s="170"/>
    </row>
    <row r="54" spans="2:17">
      <c r="B54" s="94"/>
      <c r="C54" s="173"/>
      <c r="D54" s="95"/>
      <c r="E54" s="95"/>
      <c r="F54" s="95"/>
      <c r="G54" s="95"/>
      <c r="H54" s="176">
        <f>(SUM(C53:H53))/$O$63</f>
        <v>0.10577705451586655</v>
      </c>
      <c r="I54" s="173"/>
      <c r="J54" s="95"/>
      <c r="K54" s="95"/>
      <c r="L54" s="95"/>
      <c r="M54" s="95"/>
      <c r="N54" s="190">
        <f>(SUM(I53:N53))/$O$63</f>
        <v>0.23189585028478438</v>
      </c>
      <c r="O54" s="218"/>
      <c r="P54" s="170"/>
    </row>
    <row r="55" spans="2:17">
      <c r="B55" s="94" t="s">
        <v>31</v>
      </c>
      <c r="C55" s="173">
        <f>'5 Central TX'!C241+'1 Atlanta'!C52+'2 Baltimore'!C76+'8 DurhamNC_New'!C83+'11 Lansing MI'!C88+'9 GrandRapids MI'!C83+'4 Boulder County CO'!C105+'10 Jacksonville FL'!D156+'20 Washington DC'!C82+'19 Tucson AR'!C109+'6 Chattanooga TN'!C94+'13 Olympia WA'!C59+'17 Sta. Monica CA'!C134+'3 Boston MA'!C239+'14 Oregon'!C137+'16 Pittsburgh PA'!C74+'7 Cincinnati OH'!C60+'15 Philadelphia PA'!C62+'12 Minneapolis MN'!C74+'18 Seattle BSustainable'!C151</f>
        <v>6</v>
      </c>
      <c r="D55" s="95">
        <f>'5 Central TX'!D241+'1 Atlanta'!D52+'2 Baltimore'!D76+'8 DurhamNC_New'!D83+'11 Lansing MI'!D88+'9 GrandRapids MI'!D83+'4 Boulder County CO'!D105+'10 Jacksonville FL'!E156+'20 Washington DC'!D82+'19 Tucson AR'!D109+'6 Chattanooga TN'!D94+'13 Olympia WA'!D59+'17 Sta. Monica CA'!D134+'3 Boston MA'!D239+'14 Oregon'!D137+'16 Pittsburgh PA'!D74+'7 Cincinnati OH'!D60+'15 Philadelphia PA'!D62+'12 Minneapolis MN'!D74+'18 Seattle BSustainable'!D151</f>
        <v>7</v>
      </c>
      <c r="E55" s="95">
        <f>'5 Central TX'!E241+'1 Atlanta'!E52+'2 Baltimore'!E76+'8 DurhamNC_New'!E83+'11 Lansing MI'!E88+'9 GrandRapids MI'!E83+'4 Boulder County CO'!E105+'10 Jacksonville FL'!F156+'20 Washington DC'!E82+'19 Tucson AR'!E109+'6 Chattanooga TN'!E94+'13 Olympia WA'!E59+'17 Sta. Monica CA'!E134+'3 Boston MA'!E239+'14 Oregon'!E137+'16 Pittsburgh PA'!E74+'7 Cincinnati OH'!E60+'15 Philadelphia PA'!E62+'12 Minneapolis MN'!E74+'18 Seattle BSustainable'!E151</f>
        <v>10</v>
      </c>
      <c r="F55" s="95">
        <f>'5 Central TX'!F241+'1 Atlanta'!F52+'2 Baltimore'!F76+'8 DurhamNC_New'!F83+'11 Lansing MI'!F88+'9 GrandRapids MI'!F83+'4 Boulder County CO'!F105+'10 Jacksonville FL'!G156+'20 Washington DC'!F82+'19 Tucson AR'!F109+'6 Chattanooga TN'!F94+'13 Olympia WA'!F59+'17 Sta. Monica CA'!F134+'3 Boston MA'!F239+'14 Oregon'!F137+'16 Pittsburgh PA'!F74+'7 Cincinnati OH'!F60+'15 Philadelphia PA'!F62+'12 Minneapolis MN'!F74+'18 Seattle BSustainable'!F151</f>
        <v>1</v>
      </c>
      <c r="G55" s="95">
        <f>'5 Central TX'!G241+'1 Atlanta'!G52+'2 Baltimore'!G76+'8 DurhamNC_New'!G83+'11 Lansing MI'!G88+'9 GrandRapids MI'!G83+'4 Boulder County CO'!G105+'10 Jacksonville FL'!H156+'20 Washington DC'!G82+'19 Tucson AR'!G109+'6 Chattanooga TN'!G94+'13 Olympia WA'!G59+'17 Sta. Monica CA'!G134+'3 Boston MA'!G239+'14 Oregon'!G137+'16 Pittsburgh PA'!G74+'7 Cincinnati OH'!G60+'15 Philadelphia PA'!G62+'12 Minneapolis MN'!G74+'18 Seattle BSustainable'!G151</f>
        <v>0</v>
      </c>
      <c r="H55" s="174">
        <f>'5 Central TX'!H241+'1 Atlanta'!H52+'2 Baltimore'!H76+'8 DurhamNC_New'!H83+'11 Lansing MI'!H88+'9 GrandRapids MI'!H83+'4 Boulder County CO'!H105+'10 Jacksonville FL'!I156+'20 Washington DC'!H82+'19 Tucson AR'!H109+'6 Chattanooga TN'!H94+'13 Olympia WA'!H59+'17 Sta. Monica CA'!H134+'3 Boston MA'!H239+'14 Oregon'!H137+'16 Pittsburgh PA'!H74+'7 Cincinnati OH'!H60+'15 Philadelphia PA'!H62+'12 Minneapolis MN'!H74+'18 Seattle BSustainable'!H151</f>
        <v>1</v>
      </c>
      <c r="I55" s="173">
        <f>'5 Central TX'!I241+'1 Atlanta'!I52+'2 Baltimore'!I76+'8 DurhamNC_New'!I83+'11 Lansing MI'!I88+'9 GrandRapids MI'!I83+'4 Boulder County CO'!I105+'10 Jacksonville FL'!J156+'20 Washington DC'!I82+'19 Tucson AR'!I109+'6 Chattanooga TN'!I94+'13 Olympia WA'!I59+'17 Sta. Monica CA'!I134+'3 Boston MA'!I239+'14 Oregon'!I137+'16 Pittsburgh PA'!I74+'7 Cincinnati OH'!I60+'15 Philadelphia PA'!I62+'12 Minneapolis MN'!I74+'18 Seattle BSustainable'!I151</f>
        <v>78</v>
      </c>
      <c r="J55" s="95">
        <f>'5 Central TX'!J241+'1 Atlanta'!J52+'2 Baltimore'!J76+'8 DurhamNC_New'!J83+'11 Lansing MI'!J88+'9 GrandRapids MI'!J83+'4 Boulder County CO'!J105+'10 Jacksonville FL'!K156+'20 Washington DC'!J82+'19 Tucson AR'!J109+'6 Chattanooga TN'!J94+'13 Olympia WA'!J59+'17 Sta. Monica CA'!J134+'3 Boston MA'!J239+'14 Oregon'!J137+'16 Pittsburgh PA'!J74+'7 Cincinnati OH'!J60+'15 Philadelphia PA'!J62+'12 Minneapolis MN'!J74+'18 Seattle BSustainable'!J151</f>
        <v>48</v>
      </c>
      <c r="K55" s="95">
        <f>'5 Central TX'!K241+'1 Atlanta'!K52+'2 Baltimore'!K76+'8 DurhamNC_New'!K83+'11 Lansing MI'!K88+'9 GrandRapids MI'!K83+'4 Boulder County CO'!K105+'10 Jacksonville FL'!L156+'20 Washington DC'!K82+'19 Tucson AR'!K109+'6 Chattanooga TN'!K94+'13 Olympia WA'!K59+'17 Sta. Monica CA'!K134+'3 Boston MA'!K239+'14 Oregon'!K137+'16 Pittsburgh PA'!K74+'7 Cincinnati OH'!K60+'15 Philadelphia PA'!K62+'12 Minneapolis MN'!K74+'18 Seattle BSustainable'!K151</f>
        <v>72</v>
      </c>
      <c r="L55" s="95">
        <f>'5 Central TX'!L241+'1 Atlanta'!L52+'2 Baltimore'!L76+'8 DurhamNC_New'!L83+'11 Lansing MI'!L88+'9 GrandRapids MI'!L83+'4 Boulder County CO'!L105+'10 Jacksonville FL'!M156+'20 Washington DC'!L82+'19 Tucson AR'!L109+'6 Chattanooga TN'!L94+'13 Olympia WA'!L59+'17 Sta. Monica CA'!L134+'3 Boston MA'!L239+'14 Oregon'!L137+'16 Pittsburgh PA'!L74+'7 Cincinnati OH'!L60+'15 Philadelphia PA'!L62+'12 Minneapolis MN'!L74+'18 Seattle BSustainable'!L151</f>
        <v>20</v>
      </c>
      <c r="M55" s="95">
        <f>'5 Central TX'!M241+'1 Atlanta'!M52+'2 Baltimore'!M76+'8 DurhamNC_New'!M83+'11 Lansing MI'!M88+'9 GrandRapids MI'!M83+'4 Boulder County CO'!M105+'10 Jacksonville FL'!N156+'20 Washington DC'!M82+'19 Tucson AR'!M109+'6 Chattanooga TN'!M94+'13 Olympia WA'!M59+'17 Sta. Monica CA'!M134+'3 Boston MA'!M239+'14 Oregon'!M137+'16 Pittsburgh PA'!M74+'7 Cincinnati OH'!M60+'15 Philadelphia PA'!M62+'12 Minneapolis MN'!M74+'18 Seattle BSustainable'!M151</f>
        <v>0</v>
      </c>
      <c r="N55" s="95">
        <f>'5 Central TX'!N241+'1 Atlanta'!N52+'2 Baltimore'!N76+'8 DurhamNC_New'!N83+'11 Lansing MI'!N88+'9 GrandRapids MI'!N83+'4 Boulder County CO'!N105+'10 Jacksonville FL'!O156+'20 Washington DC'!N82+'19 Tucson AR'!N109+'6 Chattanooga TN'!N94+'13 Olympia WA'!N59+'17 Sta. Monica CA'!N134+'3 Boston MA'!N239+'14 Oregon'!N137+'16 Pittsburgh PA'!N74+'7 Cincinnati OH'!N60+'15 Philadelphia PA'!N62+'12 Minneapolis MN'!N74+'18 Seattle BSustainable'!N151</f>
        <v>5</v>
      </c>
      <c r="O55" s="218">
        <f>SUM(C55:N55)</f>
        <v>248</v>
      </c>
      <c r="P55" s="170"/>
    </row>
    <row r="56" spans="2:17">
      <c r="B56" s="94"/>
      <c r="C56" s="173"/>
      <c r="D56" s="95"/>
      <c r="E56" s="95"/>
      <c r="F56" s="95"/>
      <c r="G56" s="95"/>
      <c r="H56" s="176">
        <f>(SUM(C55:H55))/$O$63</f>
        <v>2.034174125305126E-2</v>
      </c>
      <c r="I56" s="173"/>
      <c r="J56" s="95"/>
      <c r="K56" s="95"/>
      <c r="L56" s="95"/>
      <c r="M56" s="95"/>
      <c r="N56" s="190">
        <f>(SUM(I55:N55))/$O$63</f>
        <v>0.18144833197721724</v>
      </c>
      <c r="O56" s="218"/>
      <c r="P56" s="170"/>
    </row>
    <row r="57" spans="2:17">
      <c r="B57" s="94" t="s">
        <v>390</v>
      </c>
      <c r="C57" s="173">
        <f>'5 Central TX'!C243+'1 Atlanta'!C54+'2 Baltimore'!C78+'8 DurhamNC_New'!C85+'11 Lansing MI'!C90+'9 GrandRapids MI'!C85+'4 Boulder County CO'!C107+'10 Jacksonville FL'!D158+'20 Washington DC'!C84+'19 Tucson AR'!C111+'6 Chattanooga TN'!C96+'13 Olympia WA'!C61+'17 Sta. Monica CA'!C136+'3 Boston MA'!C241+'14 Oregon'!C139+'16 Pittsburgh PA'!C76+'7 Cincinnati OH'!C62+'15 Philadelphia PA'!C64+'12 Minneapolis MN'!C76+'18 Seattle BSustainable'!C153</f>
        <v>1</v>
      </c>
      <c r="D57" s="95">
        <f>'5 Central TX'!D243+'1 Atlanta'!D54+'2 Baltimore'!D78+'8 DurhamNC_New'!D85+'11 Lansing MI'!D90+'9 GrandRapids MI'!D85+'4 Boulder County CO'!D107+'10 Jacksonville FL'!E158+'20 Washington DC'!D84+'19 Tucson AR'!D111+'6 Chattanooga TN'!D96+'13 Olympia WA'!D61+'17 Sta. Monica CA'!D136+'3 Boston MA'!D241+'14 Oregon'!D139+'16 Pittsburgh PA'!D76+'7 Cincinnati OH'!D62+'15 Philadelphia PA'!D64+'12 Minneapolis MN'!D76+'18 Seattle BSustainable'!D153</f>
        <v>0</v>
      </c>
      <c r="E57" s="95">
        <f>'5 Central TX'!E243+'1 Atlanta'!E54+'2 Baltimore'!E78+'8 DurhamNC_New'!E85+'11 Lansing MI'!E90+'9 GrandRapids MI'!E85+'4 Boulder County CO'!E107+'10 Jacksonville FL'!F158+'20 Washington DC'!E84+'19 Tucson AR'!E111+'6 Chattanooga TN'!E96+'13 Olympia WA'!E61+'17 Sta. Monica CA'!E136+'3 Boston MA'!E241+'14 Oregon'!E139+'16 Pittsburgh PA'!E76+'7 Cincinnati OH'!E62+'15 Philadelphia PA'!E64+'12 Minneapolis MN'!E76+'18 Seattle BSustainable'!E153</f>
        <v>0</v>
      </c>
      <c r="F57" s="95">
        <f>'5 Central TX'!F243+'1 Atlanta'!F54+'2 Baltimore'!F78+'8 DurhamNC_New'!F85+'11 Lansing MI'!F90+'9 GrandRapids MI'!F85+'4 Boulder County CO'!F107+'10 Jacksonville FL'!G158+'20 Washington DC'!F84+'19 Tucson AR'!F111+'6 Chattanooga TN'!F96+'13 Olympia WA'!F61+'17 Sta. Monica CA'!F136+'3 Boston MA'!F241+'14 Oregon'!F139+'16 Pittsburgh PA'!F76+'7 Cincinnati OH'!F62+'15 Philadelphia PA'!F64+'12 Minneapolis MN'!F76+'18 Seattle BSustainable'!F153</f>
        <v>0</v>
      </c>
      <c r="G57" s="95">
        <f>'5 Central TX'!G243+'1 Atlanta'!G54+'2 Baltimore'!G78+'8 DurhamNC_New'!G85+'11 Lansing MI'!G90+'9 GrandRapids MI'!G85+'4 Boulder County CO'!G107+'10 Jacksonville FL'!H158+'20 Washington DC'!G84+'19 Tucson AR'!G111+'6 Chattanooga TN'!G96+'13 Olympia WA'!G61+'17 Sta. Monica CA'!G136+'3 Boston MA'!G241+'14 Oregon'!G139+'16 Pittsburgh PA'!G76+'7 Cincinnati OH'!G62+'15 Philadelphia PA'!G64+'12 Minneapolis MN'!G76+'18 Seattle BSustainable'!G153</f>
        <v>0</v>
      </c>
      <c r="H57" s="174">
        <f>'5 Central TX'!H243+'1 Atlanta'!H54+'2 Baltimore'!H78+'8 DurhamNC_New'!H85+'11 Lansing MI'!H90+'9 GrandRapids MI'!H85+'4 Boulder County CO'!H107+'10 Jacksonville FL'!I158+'20 Washington DC'!H84+'19 Tucson AR'!H111+'6 Chattanooga TN'!H96+'13 Olympia WA'!H61+'17 Sta. Monica CA'!H136+'3 Boston MA'!H241+'14 Oregon'!H139+'16 Pittsburgh PA'!H76+'7 Cincinnati OH'!H62+'15 Philadelphia PA'!H64+'12 Minneapolis MN'!H76+'18 Seattle BSustainable'!H153</f>
        <v>0</v>
      </c>
      <c r="I57" s="173">
        <f>'5 Central TX'!I243+'1 Atlanta'!I54+'2 Baltimore'!I78+'8 DurhamNC_New'!I85+'11 Lansing MI'!I90+'9 GrandRapids MI'!I85+'4 Boulder County CO'!I107+'10 Jacksonville FL'!J158+'20 Washington DC'!I84+'19 Tucson AR'!I111+'6 Chattanooga TN'!I96+'13 Olympia WA'!I61+'17 Sta. Monica CA'!I136+'3 Boston MA'!I241+'14 Oregon'!I139+'16 Pittsburgh PA'!I76+'7 Cincinnati OH'!I62+'15 Philadelphia PA'!I64+'12 Minneapolis MN'!I76+'18 Seattle BSustainable'!I153</f>
        <v>68</v>
      </c>
      <c r="J57" s="95">
        <f>'5 Central TX'!J243+'1 Atlanta'!J54+'2 Baltimore'!J78+'8 DurhamNC_New'!J85+'11 Lansing MI'!J90+'9 GrandRapids MI'!J85+'4 Boulder County CO'!J107+'10 Jacksonville FL'!K158+'20 Washington DC'!J84+'19 Tucson AR'!J111+'6 Chattanooga TN'!J96+'13 Olympia WA'!J61+'17 Sta. Monica CA'!J136+'3 Boston MA'!J241+'14 Oregon'!J139+'16 Pittsburgh PA'!J76+'7 Cincinnati OH'!J62+'15 Philadelphia PA'!J64+'12 Minneapolis MN'!J76+'18 Seattle BSustainable'!J153</f>
        <v>6</v>
      </c>
      <c r="K57" s="95">
        <f>'5 Central TX'!K243+'1 Atlanta'!K54+'2 Baltimore'!K78+'8 DurhamNC_New'!K85+'11 Lansing MI'!K90+'9 GrandRapids MI'!K85+'4 Boulder County CO'!K107+'10 Jacksonville FL'!L158+'20 Washington DC'!K84+'19 Tucson AR'!K111+'6 Chattanooga TN'!K96+'13 Olympia WA'!K61+'17 Sta. Monica CA'!K136+'3 Boston MA'!K241+'14 Oregon'!K139+'16 Pittsburgh PA'!K76+'7 Cincinnati OH'!K62+'15 Philadelphia PA'!K64+'12 Minneapolis MN'!K76+'18 Seattle BSustainable'!K153</f>
        <v>30</v>
      </c>
      <c r="L57" s="95">
        <f>'5 Central TX'!L243+'1 Atlanta'!L54+'2 Baltimore'!L78+'8 DurhamNC_New'!L85+'11 Lansing MI'!L90+'9 GrandRapids MI'!L85+'4 Boulder County CO'!L107+'10 Jacksonville FL'!M158+'20 Washington DC'!L84+'19 Tucson AR'!L111+'6 Chattanooga TN'!L96+'13 Olympia WA'!L61+'17 Sta. Monica CA'!L136+'3 Boston MA'!L241+'14 Oregon'!L139+'16 Pittsburgh PA'!L76+'7 Cincinnati OH'!L62+'15 Philadelphia PA'!L64+'12 Minneapolis MN'!L76+'18 Seattle BSustainable'!L153</f>
        <v>4</v>
      </c>
      <c r="M57" s="95">
        <f>'5 Central TX'!M243+'1 Atlanta'!M54+'2 Baltimore'!M78+'8 DurhamNC_New'!M85+'11 Lansing MI'!M90+'9 GrandRapids MI'!M85+'4 Boulder County CO'!M107+'10 Jacksonville FL'!N158+'20 Washington DC'!M84+'19 Tucson AR'!M111+'6 Chattanooga TN'!M96+'13 Olympia WA'!M61+'17 Sta. Monica CA'!M136+'3 Boston MA'!M241+'14 Oregon'!M139+'16 Pittsburgh PA'!M76+'7 Cincinnati OH'!M62+'15 Philadelphia PA'!M64+'12 Minneapolis MN'!M76+'18 Seattle BSustainable'!M153</f>
        <v>0</v>
      </c>
      <c r="N57" s="95">
        <f>'5 Central TX'!N243+'1 Atlanta'!N54+'2 Baltimore'!N78+'8 DurhamNC_New'!N85+'11 Lansing MI'!N90+'9 GrandRapids MI'!N85+'4 Boulder County CO'!N107+'10 Jacksonville FL'!O158+'20 Washington DC'!N84+'19 Tucson AR'!N111+'6 Chattanooga TN'!N96+'13 Olympia WA'!N61+'17 Sta. Monica CA'!N136+'3 Boston MA'!N241+'14 Oregon'!N139+'16 Pittsburgh PA'!N76+'7 Cincinnati OH'!N62+'15 Philadelphia PA'!N64+'12 Minneapolis MN'!N76+'18 Seattle BSustainable'!N153</f>
        <v>5</v>
      </c>
      <c r="O57" s="218">
        <f>SUM(C57:N57)</f>
        <v>114</v>
      </c>
      <c r="P57" s="170"/>
      <c r="Q57" s="153"/>
    </row>
    <row r="58" spans="2:17">
      <c r="B58" s="148"/>
      <c r="C58" s="175"/>
      <c r="D58" s="149"/>
      <c r="E58" s="149"/>
      <c r="F58" s="149"/>
      <c r="G58" s="149"/>
      <c r="H58" s="177">
        <f>(SUM(C57:H57))/$O$63</f>
        <v>8.1366965012205042E-4</v>
      </c>
      <c r="I58" s="175"/>
      <c r="J58" s="149"/>
      <c r="K58" s="149"/>
      <c r="L58" s="149"/>
      <c r="M58" s="149"/>
      <c r="N58" s="177">
        <f>(SUM(I57:N57))/$O$63</f>
        <v>9.1944670463791706E-2</v>
      </c>
      <c r="O58" s="218"/>
      <c r="P58" s="170"/>
    </row>
    <row r="59" spans="2:17">
      <c r="C59" s="82">
        <f>SUM(C49:C57)</f>
        <v>141</v>
      </c>
      <c r="D59" s="82">
        <f t="shared" ref="D59:L59" si="6">SUM(D49:D57)</f>
        <v>77</v>
      </c>
      <c r="E59" s="82">
        <f t="shared" si="6"/>
        <v>130</v>
      </c>
      <c r="F59" s="82">
        <f t="shared" si="6"/>
        <v>15</v>
      </c>
      <c r="G59" s="82"/>
      <c r="H59" s="82">
        <f>SUM(H49,H51,H53,H55,H57)</f>
        <v>34</v>
      </c>
      <c r="I59" s="82">
        <f t="shared" si="6"/>
        <v>337</v>
      </c>
      <c r="J59" s="82">
        <f t="shared" si="6"/>
        <v>121</v>
      </c>
      <c r="K59" s="82">
        <f t="shared" si="6"/>
        <v>281</v>
      </c>
      <c r="L59" s="82">
        <f t="shared" si="6"/>
        <v>57</v>
      </c>
      <c r="M59" s="82"/>
      <c r="N59" s="82">
        <f>SUM(N49,N51,N53,N55,N57)</f>
        <v>36</v>
      </c>
      <c r="O59" s="5"/>
    </row>
    <row r="60" spans="2:17">
      <c r="D60">
        <f>D59+C59</f>
        <v>218</v>
      </c>
      <c r="F60">
        <f>F59+E59</f>
        <v>145</v>
      </c>
      <c r="H60">
        <f>H59+G59</f>
        <v>34</v>
      </c>
      <c r="J60">
        <f>J59+I59</f>
        <v>458</v>
      </c>
      <c r="L60">
        <f>L59+K59</f>
        <v>338</v>
      </c>
      <c r="N60">
        <f>N59+M59</f>
        <v>36</v>
      </c>
      <c r="P60" s="104"/>
    </row>
    <row r="61" spans="2:17">
      <c r="C61" s="180">
        <f>C59/$H$63</f>
        <v>0.35516372795969775</v>
      </c>
      <c r="D61" s="180">
        <f>D59/$H$63</f>
        <v>0.19395465994962216</v>
      </c>
      <c r="E61" s="180">
        <f>E59/$H$63</f>
        <v>0.32745591939546598</v>
      </c>
      <c r="F61" s="180">
        <f>F59/$H$63</f>
        <v>3.7783375314861464E-2</v>
      </c>
      <c r="G61" s="180"/>
      <c r="H61" s="180">
        <f>H59/$H$63</f>
        <v>8.5642317380352648E-2</v>
      </c>
      <c r="I61" s="180">
        <f>I59/$N$63</f>
        <v>0.40504807692307693</v>
      </c>
      <c r="J61" s="180">
        <f>J59/$N$63</f>
        <v>0.14543269230769232</v>
      </c>
      <c r="K61" s="180">
        <f>K59/$N$63</f>
        <v>0.33774038461538464</v>
      </c>
      <c r="L61" s="180">
        <f>L59/$N$63</f>
        <v>6.8509615384615391E-2</v>
      </c>
      <c r="M61" s="180"/>
      <c r="N61" s="180">
        <f>N59/$N$63</f>
        <v>4.3269230769230768E-2</v>
      </c>
      <c r="O61" s="104"/>
      <c r="P61" s="104"/>
    </row>
    <row r="62" spans="2:17">
      <c r="C62" s="99"/>
      <c r="D62" s="99"/>
      <c r="E62" s="99"/>
      <c r="F62" s="99"/>
      <c r="G62" s="99"/>
      <c r="H62" s="181">
        <f>SUM(C59:H59)/O63</f>
        <v>0.32302685109845403</v>
      </c>
      <c r="I62" s="99"/>
      <c r="J62" s="99"/>
      <c r="K62" s="99"/>
      <c r="L62" s="99"/>
      <c r="M62" s="99"/>
      <c r="N62" s="181">
        <f>SUM(I59:N59)/O63</f>
        <v>0.67697314890154592</v>
      </c>
      <c r="O62" s="104"/>
    </row>
    <row r="63" spans="2:17">
      <c r="C63" s="153"/>
      <c r="D63" s="153"/>
      <c r="E63" s="153"/>
      <c r="H63">
        <f>SUM(C59:H59)</f>
        <v>397</v>
      </c>
      <c r="N63">
        <f>SUM(I59:N59)</f>
        <v>832</v>
      </c>
      <c r="O63">
        <f>N63+H63</f>
        <v>1229</v>
      </c>
    </row>
    <row r="82" spans="2:7">
      <c r="C82">
        <f>C59+D59+I59+J59</f>
        <v>676</v>
      </c>
      <c r="D82">
        <f>E59+F59+K59+L59</f>
        <v>483</v>
      </c>
      <c r="E82">
        <f>H59+N59</f>
        <v>70</v>
      </c>
      <c r="F82">
        <f>E82+D82+C82</f>
        <v>1229</v>
      </c>
    </row>
    <row r="83" spans="2:7">
      <c r="C83" s="153">
        <f>C82/F82</f>
        <v>0.55004068348250612</v>
      </c>
      <c r="D83" s="153">
        <f>D82/F82</f>
        <v>0.39300244100895038</v>
      </c>
      <c r="E83" s="153">
        <f>E82/F82</f>
        <v>5.6956875508543531E-2</v>
      </c>
    </row>
    <row r="85" spans="2:7">
      <c r="C85" t="s">
        <v>9</v>
      </c>
      <c r="D85" t="s">
        <v>8</v>
      </c>
      <c r="F85" t="s">
        <v>9</v>
      </c>
      <c r="G85" t="s">
        <v>8</v>
      </c>
    </row>
    <row r="86" spans="2:7">
      <c r="B86" t="s">
        <v>2</v>
      </c>
      <c r="C86">
        <v>218</v>
      </c>
      <c r="D86">
        <v>458</v>
      </c>
      <c r="F86" s="153">
        <f>C86/$F$89</f>
        <v>0.54911838790931988</v>
      </c>
      <c r="G86" s="153">
        <f>D86/$G$89</f>
        <v>0.55048076923076927</v>
      </c>
    </row>
    <row r="87" spans="2:7">
      <c r="B87" t="s">
        <v>1</v>
      </c>
      <c r="C87">
        <v>145</v>
      </c>
      <c r="D87">
        <v>338</v>
      </c>
      <c r="F87" s="153">
        <f t="shared" ref="F87:F88" si="7">C87/$F$89</f>
        <v>0.36523929471032746</v>
      </c>
      <c r="G87" s="153">
        <f t="shared" ref="G87:G88" si="8">D87/$G$89</f>
        <v>0.40625</v>
      </c>
    </row>
    <row r="88" spans="2:7">
      <c r="B88" t="s">
        <v>0</v>
      </c>
      <c r="C88">
        <v>34</v>
      </c>
      <c r="D88">
        <v>36</v>
      </c>
      <c r="F88" s="153">
        <f t="shared" si="7"/>
        <v>8.5642317380352648E-2</v>
      </c>
      <c r="G88" s="153">
        <f t="shared" si="8"/>
        <v>4.3269230769230768E-2</v>
      </c>
    </row>
    <row r="89" spans="2:7">
      <c r="C89">
        <f>SUM(C86:C88)</f>
        <v>397</v>
      </c>
      <c r="D89">
        <f>SUM(D86:D88)</f>
        <v>832</v>
      </c>
      <c r="F89">
        <v>397</v>
      </c>
      <c r="G89">
        <v>832</v>
      </c>
    </row>
  </sheetData>
  <mergeCells count="8">
    <mergeCell ref="C45:H45"/>
    <mergeCell ref="I45:N45"/>
    <mergeCell ref="C47:D47"/>
    <mergeCell ref="E47:F47"/>
    <mergeCell ref="G47:H47"/>
    <mergeCell ref="I47:J47"/>
    <mergeCell ref="K47:L47"/>
    <mergeCell ref="M47:N47"/>
  </mergeCells>
  <pageMargins left="0.7" right="0.7" top="0.75" bottom="0.75" header="0.3" footer="0.3"/>
  <pageSetup orientation="portrait"/>
  <ignoredErrors>
    <ignoredError sqref="E35:E40 G35:G40" formula="1"/>
  </ignoredErrors>
  <drawing r:id="rId1"/>
  <legacyDrawing r:id="rId2"/>
  <extLst>
    <ext xmlns:mx="http://schemas.microsoft.com/office/mac/excel/2008/main" uri="{64002731-A6B0-56B0-2670-7721B7C09600}">
      <mx:PLV Mode="0" OnePage="0" WScale="0"/>
    </ext>
  </extLst>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theme="5" tint="-0.249977111117893"/>
  </sheetPr>
  <dimension ref="B4:X89"/>
  <sheetViews>
    <sheetView topLeftCell="A64" zoomScale="85" zoomScaleNormal="85" zoomScalePageLayoutView="85" workbookViewId="0">
      <selection activeCell="E57" sqref="E57"/>
    </sheetView>
  </sheetViews>
  <sheetFormatPr baseColWidth="10" defaultColWidth="8.83203125" defaultRowHeight="14" x14ac:dyDescent="0"/>
  <cols>
    <col min="2" max="2" width="24.6640625" bestFit="1" customWidth="1"/>
    <col min="3" max="3" width="9" bestFit="1" customWidth="1"/>
    <col min="4" max="4" width="10.33203125" bestFit="1" customWidth="1"/>
    <col min="6" max="6" width="10.33203125" bestFit="1" customWidth="1"/>
  </cols>
  <sheetData>
    <row r="4" spans="2:5">
      <c r="B4" s="92" t="s">
        <v>28</v>
      </c>
      <c r="C4" s="93">
        <f>SUM('5 Central TX'!C220+'1 Atlanta'!C35+'2 Baltimore'!C59+'8 DurhamNC_New'!C66+'11 Lansing MI'!C71+'9 GrandRapids MI'!C66+'4 Boulder County CO'!C87+'10 Jacksonville FL'!D137+'20 Washington DC'!C63+'19 Tucson AR'!C90+'6 Chattanooga TN'!C75+'13 Olympia WA'!C41+'17 Sta. Monica CA'!C116+'3 Boston MA'!C221+'14 Oregon'!C119+'16 Pittsburgh PA'!C56+'7 Cincinnati OH'!C42+'15 Philadelphia PA'!C44+'12 Minneapolis MN'!C56+'18 Seattle BSustainable'!C133)</f>
        <v>234</v>
      </c>
      <c r="D4" s="153">
        <f>C4/$C$10</f>
        <v>0.19039869812855981</v>
      </c>
    </row>
    <row r="5" spans="2:5">
      <c r="B5" s="94" t="s">
        <v>29</v>
      </c>
      <c r="C5" s="95">
        <f>SUM('5 Central TX'!C221+'1 Atlanta'!C36+'2 Baltimore'!C60+'8 DurhamNC_New'!C67+'11 Lansing MI'!C72+'9 GrandRapids MI'!C67+'4 Boulder County CO'!C88+'10 Jacksonville FL'!D138+'20 Washington DC'!C64+'19 Tucson AR'!C91+'6 Chattanooga TN'!C76+'13 Olympia WA'!C42+'17 Sta. Monica CA'!C117+'3 Boston MA'!C222+'14 Oregon'!C120+'16 Pittsburgh PA'!C57+'7 Cincinnati OH'!C43+'15 Philadelphia PA'!C45+'12 Minneapolis MN'!C57+'18 Seattle BSustainable'!C134)</f>
        <v>218</v>
      </c>
      <c r="D5" s="153">
        <f>C5/$C$10</f>
        <v>0.17737998372660699</v>
      </c>
    </row>
    <row r="6" spans="2:5">
      <c r="B6" s="94" t="s">
        <v>30</v>
      </c>
      <c r="C6" s="95">
        <f>SUM('5 Central TX'!C222+'1 Atlanta'!C37+'2 Baltimore'!C61+'8 DurhamNC_New'!C68+'11 Lansing MI'!C73+'9 GrandRapids MI'!C68+'4 Boulder County CO'!C89+'10 Jacksonville FL'!D139+'20 Washington DC'!C65+'19 Tucson AR'!C92+'6 Chattanooga TN'!C77+'13 Olympia WA'!C43+'17 Sta. Monica CA'!C118+'3 Boston MA'!C223+'14 Oregon'!C121+'16 Pittsburgh PA'!C58+'7 Cincinnati OH'!C44+'15 Philadelphia PA'!C46+'12 Minneapolis MN'!C58+'18 Seattle BSustainable'!C135)</f>
        <v>407</v>
      </c>
      <c r="D6" s="153">
        <f>C6/$C$10</f>
        <v>0.33116354759967453</v>
      </c>
      <c r="E6" s="153">
        <f>D6+D7+D8</f>
        <v>0.63222131814483318</v>
      </c>
    </row>
    <row r="7" spans="2:5">
      <c r="B7" s="94" t="s">
        <v>31</v>
      </c>
      <c r="C7" s="95">
        <f>SUM('5 Central TX'!C223+'1 Atlanta'!C38+'2 Baltimore'!C62+'8 DurhamNC_New'!C69+'11 Lansing MI'!C74+'9 GrandRapids MI'!C69+'4 Boulder County CO'!C90+'10 Jacksonville FL'!D140+'20 Washington DC'!C66+'19 Tucson AR'!C93+'6 Chattanooga TN'!C78+'13 Olympia WA'!C44+'17 Sta. Monica CA'!C119+'3 Boston MA'!C224+'14 Oregon'!C122+'16 Pittsburgh PA'!C59+'7 Cincinnati OH'!C45+'15 Philadelphia PA'!C47+'12 Minneapolis MN'!C59+'18 Seattle BSustainable'!C136)</f>
        <v>257</v>
      </c>
      <c r="D7" s="153">
        <f>C7/$C$10</f>
        <v>0.20911310008136696</v>
      </c>
    </row>
    <row r="8" spans="2:5">
      <c r="B8" s="94" t="s">
        <v>390</v>
      </c>
      <c r="C8" s="149">
        <f>SUM('5 Central TX'!C224+'1 Atlanta'!C39+'2 Baltimore'!C63+'8 DurhamNC_New'!C70+'11 Lansing MI'!C75+'9 GrandRapids MI'!C70+'4 Boulder County CO'!C91+'10 Jacksonville FL'!D141+'20 Washington DC'!C67+'19 Tucson AR'!C94+'6 Chattanooga TN'!C79+'13 Olympia WA'!C45+'17 Sta. Monica CA'!C120+'3 Boston MA'!C225+'14 Oregon'!C123+'16 Pittsburgh PA'!C60+'7 Cincinnati OH'!C46+'15 Philadelphia PA'!C48+'12 Minneapolis MN'!C60+'18 Seattle BSustainable'!C137)</f>
        <v>113</v>
      </c>
      <c r="D8" s="153">
        <f>C8/$C$10</f>
        <v>9.1944670463791706E-2</v>
      </c>
    </row>
    <row r="9" spans="2:5">
      <c r="B9" s="148"/>
      <c r="C9" s="149"/>
      <c r="D9" s="153"/>
    </row>
    <row r="10" spans="2:5">
      <c r="C10" s="5">
        <f>SUM(C4:C9)</f>
        <v>1229</v>
      </c>
    </row>
    <row r="24" spans="2:24" ht="107">
      <c r="C24" s="214" t="s">
        <v>1867</v>
      </c>
      <c r="D24" s="214" t="s">
        <v>93</v>
      </c>
      <c r="E24" s="214" t="s">
        <v>101</v>
      </c>
      <c r="F24" s="214" t="s">
        <v>103</v>
      </c>
      <c r="G24" s="214" t="s">
        <v>1868</v>
      </c>
      <c r="H24" s="214" t="s">
        <v>100</v>
      </c>
      <c r="I24" s="214" t="s">
        <v>2746</v>
      </c>
      <c r="J24" s="214" t="s">
        <v>2747</v>
      </c>
      <c r="K24" s="214" t="s">
        <v>2748</v>
      </c>
      <c r="L24" s="214" t="s">
        <v>64</v>
      </c>
      <c r="M24" s="214" t="s">
        <v>2749</v>
      </c>
      <c r="N24" s="214" t="s">
        <v>86</v>
      </c>
      <c r="O24" s="214" t="s">
        <v>2750</v>
      </c>
      <c r="P24" s="214" t="s">
        <v>2751</v>
      </c>
      <c r="Q24" s="214" t="s">
        <v>98</v>
      </c>
      <c r="R24" s="214" t="s">
        <v>2752</v>
      </c>
      <c r="S24" s="214" t="s">
        <v>81</v>
      </c>
      <c r="T24" s="214" t="s">
        <v>77</v>
      </c>
      <c r="U24" s="214" t="s">
        <v>84</v>
      </c>
      <c r="V24" s="214" t="s">
        <v>2753</v>
      </c>
      <c r="W24" s="209"/>
    </row>
    <row r="25" spans="2:24">
      <c r="B25" s="92" t="s">
        <v>28</v>
      </c>
      <c r="C25" s="212">
        <f>'5 Central TX'!C220</f>
        <v>29</v>
      </c>
      <c r="D25" s="212">
        <f>'1 Atlanta'!C35</f>
        <v>4</v>
      </c>
      <c r="E25" s="212">
        <f>'2 Baltimore'!C59</f>
        <v>5</v>
      </c>
      <c r="F25" s="212">
        <f>'8 DurhamNC_New'!C66</f>
        <v>6</v>
      </c>
      <c r="G25" s="212">
        <f>'11 Lansing MI'!C71</f>
        <v>5</v>
      </c>
      <c r="H25" s="212">
        <f>'9 GrandRapids MI'!C66</f>
        <v>15</v>
      </c>
      <c r="I25" s="212">
        <f>'4 Boulder County CO'!C87</f>
        <v>7</v>
      </c>
      <c r="J25" s="212">
        <f>'10 Jacksonville FL'!D137</f>
        <v>8</v>
      </c>
      <c r="K25" s="212">
        <f>'20 Washington DC'!C63</f>
        <v>19</v>
      </c>
      <c r="L25" s="212">
        <f>'19 Tucson AR'!C90</f>
        <v>11</v>
      </c>
      <c r="M25" s="212">
        <f>'6 Chattanooga TN'!C75</f>
        <v>24</v>
      </c>
      <c r="N25" s="212">
        <f>'13 Olympia WA'!C41</f>
        <v>4</v>
      </c>
      <c r="O25" s="212">
        <f>'17 Sta. Monica CA'!C116</f>
        <v>14</v>
      </c>
      <c r="P25" s="212">
        <f>'3 Boston MA'!C221</f>
        <v>25</v>
      </c>
      <c r="Q25" s="212">
        <f>'14 Oregon'!C119</f>
        <v>17</v>
      </c>
      <c r="R25" s="212">
        <f>'16 Pittsburgh PA'!C56</f>
        <v>8</v>
      </c>
      <c r="S25" s="212">
        <f>'7 Cincinnati OH'!C42</f>
        <v>4</v>
      </c>
      <c r="T25" s="212">
        <f>'15 Philadelphia PA'!C44</f>
        <v>3</v>
      </c>
      <c r="U25" s="212">
        <f>'12 Minneapolis MN'!C56</f>
        <v>7</v>
      </c>
      <c r="V25" s="212">
        <f>'18 Seattle BSustainable'!C133</f>
        <v>19</v>
      </c>
      <c r="X25">
        <f t="shared" ref="X25:X29" si="0">SUM(C25:V25)</f>
        <v>234</v>
      </c>
    </row>
    <row r="26" spans="2:24">
      <c r="B26" s="94" t="s">
        <v>29</v>
      </c>
      <c r="C26" s="213">
        <f>'5 Central TX'!C221</f>
        <v>26</v>
      </c>
      <c r="D26" s="213">
        <f>'1 Atlanta'!C36</f>
        <v>1</v>
      </c>
      <c r="E26" s="213">
        <f>'2 Baltimore'!C60</f>
        <v>5</v>
      </c>
      <c r="F26" s="213">
        <f>'8 DurhamNC_New'!C67</f>
        <v>6</v>
      </c>
      <c r="G26" s="213">
        <f>'11 Lansing MI'!C72</f>
        <v>6</v>
      </c>
      <c r="H26" s="213">
        <f>'9 GrandRapids MI'!C67</f>
        <v>4</v>
      </c>
      <c r="I26" s="213">
        <f>'4 Boulder County CO'!C88</f>
        <v>6</v>
      </c>
      <c r="J26" s="213">
        <f>'10 Jacksonville FL'!D138</f>
        <v>14</v>
      </c>
      <c r="K26" s="213">
        <f>'20 Washington DC'!C64</f>
        <v>6</v>
      </c>
      <c r="L26" s="213">
        <f>'19 Tucson AR'!C91</f>
        <v>9</v>
      </c>
      <c r="M26" s="213">
        <f>'6 Chattanooga TN'!C76</f>
        <v>16</v>
      </c>
      <c r="N26" s="213">
        <f>'13 Olympia WA'!C42</f>
        <v>3</v>
      </c>
      <c r="O26" s="213">
        <f>'17 Sta. Monica CA'!C117</f>
        <v>18</v>
      </c>
      <c r="P26" s="213">
        <f>'3 Boston MA'!C222</f>
        <v>31</v>
      </c>
      <c r="Q26" s="213">
        <f>'14 Oregon'!C120</f>
        <v>19</v>
      </c>
      <c r="R26" s="213">
        <f>'16 Pittsburgh PA'!C57</f>
        <v>6</v>
      </c>
      <c r="S26" s="213">
        <f>'7 Cincinnati OH'!C43</f>
        <v>4</v>
      </c>
      <c r="T26" s="213">
        <f>'15 Philadelphia PA'!C45</f>
        <v>7</v>
      </c>
      <c r="U26" s="213">
        <f>'12 Minneapolis MN'!C57</f>
        <v>2</v>
      </c>
      <c r="V26" s="213">
        <f>'18 Seattle BSustainable'!C134</f>
        <v>29</v>
      </c>
      <c r="X26">
        <f t="shared" si="0"/>
        <v>218</v>
      </c>
    </row>
    <row r="27" spans="2:24">
      <c r="B27" s="94" t="s">
        <v>30</v>
      </c>
      <c r="C27" s="210">
        <f>'5 Central TX'!C222</f>
        <v>40</v>
      </c>
      <c r="D27" s="210">
        <f>'1 Atlanta'!C37</f>
        <v>3</v>
      </c>
      <c r="E27" s="210">
        <f>'2 Baltimore'!C61</f>
        <v>11</v>
      </c>
      <c r="F27" s="210">
        <f>'8 DurhamNC_New'!C68</f>
        <v>6</v>
      </c>
      <c r="G27" s="210">
        <f>'11 Lansing MI'!C73</f>
        <v>18</v>
      </c>
      <c r="H27" s="210">
        <f>'9 GrandRapids MI'!C68</f>
        <v>6</v>
      </c>
      <c r="I27" s="210">
        <f>'4 Boulder County CO'!C89</f>
        <v>20</v>
      </c>
      <c r="J27" s="210">
        <f>'10 Jacksonville FL'!D139</f>
        <v>35</v>
      </c>
      <c r="K27" s="210">
        <f>'20 Washington DC'!C65</f>
        <v>8</v>
      </c>
      <c r="L27" s="210">
        <f>'19 Tucson AR'!C92</f>
        <v>23</v>
      </c>
      <c r="M27" s="210">
        <f>'6 Chattanooga TN'!C77</f>
        <v>3</v>
      </c>
      <c r="N27" s="210">
        <f>'13 Olympia WA'!C43</f>
        <v>4</v>
      </c>
      <c r="O27" s="210">
        <f>'17 Sta. Monica CA'!C118</f>
        <v>32</v>
      </c>
      <c r="P27" s="210">
        <f>'3 Boston MA'!C223</f>
        <v>88</v>
      </c>
      <c r="Q27" s="210">
        <f>'14 Oregon'!C121</f>
        <v>36</v>
      </c>
      <c r="R27" s="210">
        <f>'16 Pittsburgh PA'!C58</f>
        <v>12</v>
      </c>
      <c r="S27" s="210">
        <f>'7 Cincinnati OH'!C44</f>
        <v>3</v>
      </c>
      <c r="T27" s="210">
        <f>'15 Philadelphia PA'!C46</f>
        <v>4</v>
      </c>
      <c r="U27" s="210">
        <f>'12 Minneapolis MN'!C58</f>
        <v>15</v>
      </c>
      <c r="V27" s="210">
        <f>'18 Seattle BSustainable'!C135</f>
        <v>40</v>
      </c>
      <c r="X27">
        <f t="shared" si="0"/>
        <v>407</v>
      </c>
    </row>
    <row r="28" spans="2:24">
      <c r="B28" s="94" t="s">
        <v>31</v>
      </c>
      <c r="C28" s="213">
        <f>'5 Central TX'!C223</f>
        <v>75</v>
      </c>
      <c r="D28" s="213">
        <f>'1 Atlanta'!C38</f>
        <v>1</v>
      </c>
      <c r="E28" s="213">
        <f>'2 Baltimore'!C62</f>
        <v>11</v>
      </c>
      <c r="F28" s="213">
        <f>'8 DurhamNC_New'!C69</f>
        <v>21</v>
      </c>
      <c r="G28" s="213">
        <f>'11 Lansing MI'!C74</f>
        <v>11</v>
      </c>
      <c r="H28" s="213">
        <f>'9 GrandRapids MI'!C69</f>
        <v>13</v>
      </c>
      <c r="I28" s="213">
        <f>'4 Boulder County CO'!C90</f>
        <v>20</v>
      </c>
      <c r="J28" s="213">
        <f>'10 Jacksonville FL'!D140</f>
        <v>28</v>
      </c>
      <c r="K28" s="213">
        <f>'20 Washington DC'!C66</f>
        <v>2</v>
      </c>
      <c r="L28" s="213">
        <f>'19 Tucson AR'!C93</f>
        <v>15</v>
      </c>
      <c r="M28" s="213">
        <f>'6 Chattanooga TN'!C78</f>
        <v>0</v>
      </c>
      <c r="N28" s="213">
        <f>'13 Olympia WA'!C44</f>
        <v>1</v>
      </c>
      <c r="O28" s="213">
        <f>'17 Sta. Monica CA'!C119</f>
        <v>16</v>
      </c>
      <c r="P28" s="213">
        <f>'3 Boston MA'!C224</f>
        <v>18</v>
      </c>
      <c r="Q28" s="213">
        <f>'14 Oregon'!C122</f>
        <v>10</v>
      </c>
      <c r="R28" s="213">
        <f>'16 Pittsburgh PA'!C59</f>
        <v>1</v>
      </c>
      <c r="S28" s="213">
        <f>'7 Cincinnati OH'!C45</f>
        <v>2</v>
      </c>
      <c r="T28" s="213">
        <f>'15 Philadelphia PA'!C47</f>
        <v>0</v>
      </c>
      <c r="U28" s="213">
        <f>'12 Minneapolis MN'!C59</f>
        <v>0</v>
      </c>
      <c r="V28" s="213">
        <f>'18 Seattle BSustainable'!C136</f>
        <v>12</v>
      </c>
      <c r="X28">
        <f t="shared" si="0"/>
        <v>257</v>
      </c>
    </row>
    <row r="29" spans="2:24">
      <c r="B29" s="148" t="s">
        <v>390</v>
      </c>
      <c r="C29" s="257">
        <f>'5 Central TX'!C224</f>
        <v>20</v>
      </c>
      <c r="D29" s="211">
        <f>'1 Atlanta'!C39</f>
        <v>0</v>
      </c>
      <c r="E29" s="211">
        <f>'2 Baltimore'!C63</f>
        <v>0</v>
      </c>
      <c r="F29" s="211">
        <f>'8 DurhamNC_New'!C70</f>
        <v>0</v>
      </c>
      <c r="G29" s="257">
        <f>'11 Lansing MI'!C75</f>
        <v>3</v>
      </c>
      <c r="H29" s="211">
        <f>'9 GrandRapids MI'!C70</f>
        <v>0</v>
      </c>
      <c r="I29" s="257">
        <f>'4 Boulder County CO'!C91</f>
        <v>6</v>
      </c>
      <c r="J29" s="257">
        <f>'10 Jacksonville FL'!D141</f>
        <v>25</v>
      </c>
      <c r="K29" s="211">
        <f>'20 Washington DC'!C67</f>
        <v>0</v>
      </c>
      <c r="L29" s="257">
        <f>'19 Tucson AR'!C94</f>
        <v>4</v>
      </c>
      <c r="M29" s="257">
        <f>'6 Chattanooga TN'!C79</f>
        <v>3</v>
      </c>
      <c r="N29" s="257">
        <f>'13 Olympia WA'!C45</f>
        <v>1</v>
      </c>
      <c r="O29" s="257">
        <f>'17 Sta. Monica CA'!C120</f>
        <v>8</v>
      </c>
      <c r="P29" s="257">
        <f>'3 Boston MA'!C225</f>
        <v>24</v>
      </c>
      <c r="Q29" s="257">
        <f>'14 Oregon'!C123</f>
        <v>9</v>
      </c>
      <c r="R29" s="257">
        <f>'16 Pittsburgh PA'!C60</f>
        <v>1</v>
      </c>
      <c r="S29" s="257">
        <f>'7 Cincinnati OH'!C46</f>
        <v>1</v>
      </c>
      <c r="T29" s="257">
        <f>'15 Philadelphia PA'!C48</f>
        <v>1</v>
      </c>
      <c r="U29" s="257">
        <f>'12 Minneapolis MN'!C60</f>
        <v>2</v>
      </c>
      <c r="V29" s="257">
        <f>'18 Seattle BSustainable'!C137</f>
        <v>5</v>
      </c>
      <c r="X29">
        <f t="shared" si="0"/>
        <v>113</v>
      </c>
    </row>
    <row r="30" spans="2:24">
      <c r="C30" s="90">
        <f t="shared" ref="C30:U30" si="1">SUM(C25:C29)</f>
        <v>190</v>
      </c>
      <c r="D30" s="90">
        <f t="shared" si="1"/>
        <v>9</v>
      </c>
      <c r="E30" s="90">
        <f t="shared" si="1"/>
        <v>32</v>
      </c>
      <c r="F30" s="90">
        <f t="shared" si="1"/>
        <v>39</v>
      </c>
      <c r="G30" s="90">
        <f t="shared" si="1"/>
        <v>43</v>
      </c>
      <c r="H30" s="90">
        <f t="shared" si="1"/>
        <v>38</v>
      </c>
      <c r="I30" s="90">
        <f t="shared" si="1"/>
        <v>59</v>
      </c>
      <c r="J30" s="90">
        <f t="shared" si="1"/>
        <v>110</v>
      </c>
      <c r="K30" s="90">
        <f t="shared" si="1"/>
        <v>35</v>
      </c>
      <c r="L30" s="90">
        <f t="shared" si="1"/>
        <v>62</v>
      </c>
      <c r="M30" s="90">
        <f t="shared" si="1"/>
        <v>46</v>
      </c>
      <c r="N30" s="90">
        <f t="shared" si="1"/>
        <v>13</v>
      </c>
      <c r="O30" s="90">
        <f t="shared" si="1"/>
        <v>88</v>
      </c>
      <c r="P30" s="90">
        <f t="shared" si="1"/>
        <v>186</v>
      </c>
      <c r="Q30" s="90">
        <f t="shared" si="1"/>
        <v>91</v>
      </c>
      <c r="R30" s="90">
        <f t="shared" si="1"/>
        <v>28</v>
      </c>
      <c r="S30" s="90">
        <f t="shared" si="1"/>
        <v>14</v>
      </c>
      <c r="T30" s="90">
        <f t="shared" si="1"/>
        <v>15</v>
      </c>
      <c r="U30" s="90">
        <f t="shared" si="1"/>
        <v>26</v>
      </c>
      <c r="V30" s="90">
        <f>SUM(V25:V29)</f>
        <v>105</v>
      </c>
      <c r="X30">
        <f>SUM(C30:V30)</f>
        <v>1229</v>
      </c>
    </row>
    <row r="31" spans="2:24">
      <c r="C31" s="237"/>
      <c r="D31" s="237"/>
      <c r="E31" s="237"/>
      <c r="F31" s="237"/>
      <c r="G31" s="237"/>
      <c r="H31" s="237"/>
      <c r="I31" s="237"/>
      <c r="J31" s="237"/>
      <c r="K31" s="237"/>
      <c r="L31" s="237"/>
      <c r="M31" s="237"/>
      <c r="N31" s="237"/>
      <c r="O31" s="237"/>
      <c r="P31" s="237"/>
      <c r="Q31" s="237"/>
      <c r="R31" s="237"/>
      <c r="S31" s="237"/>
      <c r="T31" s="237"/>
      <c r="U31" s="237"/>
      <c r="V31" s="237"/>
    </row>
    <row r="32" spans="2:24">
      <c r="C32" s="237"/>
      <c r="D32" s="237"/>
      <c r="E32" s="237"/>
      <c r="F32" s="237"/>
      <c r="G32" s="237"/>
      <c r="H32" s="237"/>
      <c r="I32" s="237"/>
      <c r="J32" s="237"/>
      <c r="K32" s="237"/>
      <c r="L32" s="237"/>
      <c r="M32" s="237"/>
      <c r="N32" s="237"/>
      <c r="O32" s="237"/>
      <c r="P32" s="237"/>
      <c r="Q32" s="237"/>
      <c r="R32" s="237"/>
      <c r="S32" s="237"/>
      <c r="T32" s="237"/>
      <c r="U32" s="237"/>
      <c r="V32" s="237"/>
    </row>
    <row r="34" spans="2:16">
      <c r="B34" s="227"/>
      <c r="C34" s="228" t="s">
        <v>1086</v>
      </c>
      <c r="D34" s="231" t="s">
        <v>2768</v>
      </c>
      <c r="E34" s="228" t="s">
        <v>1087</v>
      </c>
      <c r="F34" s="231" t="s">
        <v>2768</v>
      </c>
      <c r="G34" s="228" t="s">
        <v>1088</v>
      </c>
      <c r="H34" s="231" t="s">
        <v>2759</v>
      </c>
    </row>
    <row r="35" spans="2:16">
      <c r="B35" s="94" t="s">
        <v>276</v>
      </c>
      <c r="C35">
        <f>SUM('5 Central TX'!O207+'1 Atlanta'!O24+'2 Baltimore'!O47+'8 DurhamNC_New'!O54+'11 Lansing MI'!O59+'9 GrandRapids MI'!O53+'4 Boulder County CO'!O75+'10 Jacksonville FL'!P126+'20 Washington DC'!O51+'19 Tucson AR'!O78+'13 Olympia WA'!O29+'17 Sta. Monica CA'!O104+'3 Boston MA'!O209+'14 Oregon'!O107+'16 Pittsburgh PA'!O44+'7 Cincinnati OH'!O30+'15 Philadelphia PA'!O32+'6 Chattanooga TN'!O63+'12 Minneapolis MN'!O44+'18 Seattle BSustainable'!O121)</f>
        <v>18</v>
      </c>
      <c r="D35" s="232">
        <f t="shared" ref="D35:F41" si="2">C35/$G$41</f>
        <v>1.4646053702196907E-2</v>
      </c>
      <c r="E35">
        <f>SUM('5 Central TX'!P207+'1 Atlanta'!P24+'2 Baltimore'!P47+'8 DurhamNC_New'!P54+'11 Lansing MI'!P59+'9 GrandRapids MI'!P53+'4 Boulder County CO'!P75+'10 Jacksonville FL'!Q126+'20 Washington DC'!P51+'19 Tucson AR'!P78+'13 Olympia WA'!P29+'17 Sta. Monica CA'!P104+'3 Boston MA'!P209+'14 Oregon'!P107+'16 Pittsburgh PA'!P44+'7 Cincinnati OH'!P30+'15 Philadelphia PA'!P32+'6 Chattanooga TN'!P63+'12 Minneapolis MN'!P44+'18 Seattle BSustainable'!P121)</f>
        <v>94</v>
      </c>
      <c r="F35" s="232">
        <f t="shared" ref="F35:F40" si="3">E35/$G$41</f>
        <v>7.6484947111472745E-2</v>
      </c>
      <c r="G35">
        <f t="shared" ref="G35:G40" si="4">E35+C35</f>
        <v>112</v>
      </c>
      <c r="H35" s="232">
        <f t="shared" ref="H35:H40" si="5">G35/$G$41</f>
        <v>9.1131000813669649E-2</v>
      </c>
    </row>
    <row r="36" spans="2:16">
      <c r="B36" s="94" t="s">
        <v>448</v>
      </c>
      <c r="C36">
        <f>SUM('5 Central TX'!O208+'1 Atlanta'!O25+'2 Baltimore'!O48+'8 DurhamNC_New'!O55+'11 Lansing MI'!O60+'9 GrandRapids MI'!O54+'4 Boulder County CO'!O76+'10 Jacksonville FL'!P127+'20 Washington DC'!O52+'19 Tucson AR'!O79+'13 Olympia WA'!O30+'17 Sta. Monica CA'!O105+'3 Boston MA'!O210+'14 Oregon'!O108+'16 Pittsburgh PA'!O45+'7 Cincinnati OH'!O31+'15 Philadelphia PA'!O33+'6 Chattanooga TN'!O64+'12 Minneapolis MN'!O45+'18 Seattle BSustainable'!O122)</f>
        <v>12</v>
      </c>
      <c r="D36" s="232">
        <f t="shared" si="2"/>
        <v>9.7640358014646055E-3</v>
      </c>
      <c r="E36">
        <f>SUM('5 Central TX'!P208+'1 Atlanta'!P25+'2 Baltimore'!P48+'8 DurhamNC_New'!P55+'11 Lansing MI'!P60+'9 GrandRapids MI'!P54+'4 Boulder County CO'!P76+'10 Jacksonville FL'!Q127+'20 Washington DC'!P52+'19 Tucson AR'!P79+'13 Olympia WA'!P30+'17 Sta. Monica CA'!P105+'3 Boston MA'!P210+'14 Oregon'!P108+'16 Pittsburgh PA'!P45+'7 Cincinnati OH'!P31+'15 Philadelphia PA'!P33+'6 Chattanooga TN'!P64+'12 Minneapolis MN'!P45+'18 Seattle BSustainable'!P122)</f>
        <v>13</v>
      </c>
      <c r="F36" s="232">
        <f t="shared" si="3"/>
        <v>1.0577705451586655E-2</v>
      </c>
      <c r="G36">
        <f t="shared" si="4"/>
        <v>25</v>
      </c>
      <c r="H36" s="232">
        <f t="shared" si="5"/>
        <v>2.034174125305126E-2</v>
      </c>
    </row>
    <row r="37" spans="2:16">
      <c r="B37" s="94" t="s">
        <v>277</v>
      </c>
      <c r="C37" s="5">
        <f>SUM('5 Central TX'!O209+'1 Atlanta'!O26+'2 Baltimore'!O49+'8 DurhamNC_New'!O56+'11 Lansing MI'!O61+'9 GrandRapids MI'!O55+'4 Boulder County CO'!O77+'10 Jacksonville FL'!P128+'20 Washington DC'!O53+'19 Tucson AR'!O80+'13 Olympia WA'!O31+'17 Sta. Monica CA'!O106+'3 Boston MA'!O211+'14 Oregon'!O109+'16 Pittsburgh PA'!O46+'7 Cincinnati OH'!O32+'15 Philadelphia PA'!O34+'6 Chattanooga TN'!O65+'12 Minneapolis MN'!O46+'18 Seattle BSustainable'!O123)</f>
        <v>295</v>
      </c>
      <c r="D37" s="233">
        <f t="shared" si="2"/>
        <v>0.24003254678600489</v>
      </c>
      <c r="E37" s="5">
        <f>SUM('5 Central TX'!P209+'1 Atlanta'!P26+'2 Baltimore'!P49+'8 DurhamNC_New'!P56+'11 Lansing MI'!P61+'9 GrandRapids MI'!P55+'4 Boulder County CO'!P77+'10 Jacksonville FL'!Q128+'20 Washington DC'!P53+'19 Tucson AR'!P80+'13 Olympia WA'!P31+'17 Sta. Monica CA'!P106+'3 Boston MA'!P211+'14 Oregon'!P109+'16 Pittsburgh PA'!P46+'7 Cincinnati OH'!P32+'15 Philadelphia PA'!P34+'6 Chattanooga TN'!P65+'12 Minneapolis MN'!P46+'18 Seattle BSustainable'!P123)</f>
        <v>669</v>
      </c>
      <c r="F37" s="233">
        <f t="shared" si="3"/>
        <v>0.54434499593165175</v>
      </c>
      <c r="G37" s="5">
        <f t="shared" si="4"/>
        <v>964</v>
      </c>
      <c r="H37" s="233">
        <f t="shared" si="5"/>
        <v>0.78437754271765658</v>
      </c>
    </row>
    <row r="38" spans="2:16">
      <c r="B38" s="94" t="s">
        <v>278</v>
      </c>
      <c r="C38">
        <f>SUM('5 Central TX'!O210+'1 Atlanta'!O27+'2 Baltimore'!O50+'8 DurhamNC_New'!O57+'11 Lansing MI'!O62+'9 GrandRapids MI'!O56+'4 Boulder County CO'!O78+'10 Jacksonville FL'!P129+'20 Washington DC'!O54+'19 Tucson AR'!O81+'13 Olympia WA'!O32+'17 Sta. Monica CA'!O107+'3 Boston MA'!O212+'14 Oregon'!O110+'16 Pittsburgh PA'!O47+'7 Cincinnati OH'!O33+'15 Philadelphia PA'!O35+'6 Chattanooga TN'!O66+'12 Minneapolis MN'!O47+'18 Seattle BSustainable'!O124)</f>
        <v>36</v>
      </c>
      <c r="D38" s="232">
        <f t="shared" si="2"/>
        <v>2.9292107404393815E-2</v>
      </c>
      <c r="E38">
        <f>SUM('5 Central TX'!P210+'1 Atlanta'!P27+'2 Baltimore'!P50+'8 DurhamNC_New'!P57+'11 Lansing MI'!P62+'9 GrandRapids MI'!P56+'4 Boulder County CO'!P78+'10 Jacksonville FL'!Q129+'20 Washington DC'!P54+'19 Tucson AR'!P81+'13 Olympia WA'!P32+'17 Sta. Monica CA'!P107+'3 Boston MA'!P212+'14 Oregon'!P110+'16 Pittsburgh PA'!P47+'7 Cincinnati OH'!P33+'15 Philadelphia PA'!P35+'6 Chattanooga TN'!P66+'12 Minneapolis MN'!P47+'18 Seattle BSustainable'!P124)</f>
        <v>18</v>
      </c>
      <c r="F38" s="232">
        <f t="shared" si="3"/>
        <v>1.4646053702196907E-2</v>
      </c>
      <c r="G38">
        <f t="shared" si="4"/>
        <v>54</v>
      </c>
      <c r="H38" s="232">
        <f t="shared" si="5"/>
        <v>4.3938161106590726E-2</v>
      </c>
    </row>
    <row r="39" spans="2:16">
      <c r="B39" s="94" t="s">
        <v>279</v>
      </c>
      <c r="C39">
        <f>SUM('5 Central TX'!O211+'1 Atlanta'!O28+'2 Baltimore'!O51+'8 DurhamNC_New'!O58+'11 Lansing MI'!O63+'9 GrandRapids MI'!O57+'4 Boulder County CO'!O79+'10 Jacksonville FL'!P130+'20 Washington DC'!O55+'19 Tucson AR'!O82+'13 Olympia WA'!O33+'17 Sta. Monica CA'!O108+'3 Boston MA'!O213+'14 Oregon'!O111+'16 Pittsburgh PA'!O48+'7 Cincinnati OH'!O34+'15 Philadelphia PA'!O36+'6 Chattanooga TN'!O67+'12 Minneapolis MN'!O48+'18 Seattle BSustainable'!O125)</f>
        <v>5</v>
      </c>
      <c r="D39" s="232">
        <f t="shared" si="2"/>
        <v>4.0683482506102524E-3</v>
      </c>
      <c r="E39">
        <f>SUM('5 Central TX'!P211+'1 Atlanta'!P28+'2 Baltimore'!P51+'8 DurhamNC_New'!P58+'11 Lansing MI'!P63+'9 GrandRapids MI'!P57+'4 Boulder County CO'!P79+'10 Jacksonville FL'!Q130+'20 Washington DC'!P55+'19 Tucson AR'!P82+'13 Olympia WA'!P33+'17 Sta. Monica CA'!P108+'3 Boston MA'!P213+'14 Oregon'!P111+'16 Pittsburgh PA'!P48+'7 Cincinnati OH'!P34+'15 Philadelphia PA'!P36+'6 Chattanooga TN'!P67+'12 Minneapolis MN'!P48+'18 Seattle BSustainable'!P125)</f>
        <v>19</v>
      </c>
      <c r="F39" s="232">
        <f t="shared" si="3"/>
        <v>1.5459723352318959E-2</v>
      </c>
      <c r="G39">
        <f t="shared" si="4"/>
        <v>24</v>
      </c>
      <c r="H39" s="232">
        <f t="shared" si="5"/>
        <v>1.9528071602929211E-2</v>
      </c>
    </row>
    <row r="40" spans="2:16" ht="15" thickBot="1">
      <c r="B40" s="94" t="s">
        <v>280</v>
      </c>
      <c r="C40">
        <f>SUM('5 Central TX'!O212+'1 Atlanta'!O29+'2 Baltimore'!O52+'8 DurhamNC_New'!O59+'11 Lansing MI'!O64+'9 GrandRapids MI'!O58+'4 Boulder County CO'!O80+'10 Jacksonville FL'!P131+'20 Washington DC'!O56+'19 Tucson AR'!O83+'13 Olympia WA'!O34+'17 Sta. Monica CA'!O109+'3 Boston MA'!O214+'14 Oregon'!O112+'16 Pittsburgh PA'!O49+'7 Cincinnati OH'!O35+'15 Philadelphia PA'!O37+'6 Chattanooga TN'!O68+'12 Minneapolis MN'!O49+'18 Seattle BSustainable'!O126)</f>
        <v>31</v>
      </c>
      <c r="D40" s="232">
        <f t="shared" si="2"/>
        <v>2.5223759153783564E-2</v>
      </c>
      <c r="E40">
        <f>SUM('5 Central TX'!P212+'1 Atlanta'!P29+'2 Baltimore'!P52+'8 DurhamNC_New'!P59+'11 Lansing MI'!P64+'9 GrandRapids MI'!P58+'4 Boulder County CO'!P80+'10 Jacksonville FL'!Q131+'20 Washington DC'!P56+'19 Tucson AR'!P83+'13 Olympia WA'!P34+'17 Sta. Monica CA'!P109+'3 Boston MA'!P214+'14 Oregon'!P112+'16 Pittsburgh PA'!P49+'7 Cincinnati OH'!P35+'15 Philadelphia PA'!P37+'6 Chattanooga TN'!P68+'12 Minneapolis MN'!P49+'18 Seattle BSustainable'!P126)</f>
        <v>19</v>
      </c>
      <c r="F40" s="232">
        <f t="shared" si="3"/>
        <v>1.5459723352318959E-2</v>
      </c>
      <c r="G40">
        <f t="shared" si="4"/>
        <v>50</v>
      </c>
      <c r="H40" s="232">
        <f t="shared" si="5"/>
        <v>4.0683482506102521E-2</v>
      </c>
    </row>
    <row r="41" spans="2:16" ht="15" thickTop="1">
      <c r="B41" s="229" t="s">
        <v>282</v>
      </c>
      <c r="C41" s="230">
        <f>SUM(C35:C40)</f>
        <v>397</v>
      </c>
      <c r="D41" s="234">
        <f t="shared" si="2"/>
        <v>0.32302685109845403</v>
      </c>
      <c r="E41" s="230">
        <f>SUM(E35:E40)</f>
        <v>832</v>
      </c>
      <c r="F41" s="234">
        <f t="shared" si="2"/>
        <v>0.67697314890154592</v>
      </c>
      <c r="G41" s="230">
        <f>SUM(G35:G40)</f>
        <v>1229</v>
      </c>
      <c r="H41" s="235"/>
    </row>
    <row r="45" spans="2:16">
      <c r="B45" s="28"/>
      <c r="C45" s="301" t="s">
        <v>9</v>
      </c>
      <c r="D45" s="302"/>
      <c r="E45" s="302"/>
      <c r="F45" s="302"/>
      <c r="G45" s="302"/>
      <c r="H45" s="303"/>
      <c r="I45" s="301" t="s">
        <v>8</v>
      </c>
      <c r="J45" s="302"/>
      <c r="K45" s="302"/>
      <c r="L45" s="302"/>
      <c r="M45" s="302"/>
      <c r="N45" s="304"/>
      <c r="O45" s="104"/>
      <c r="P45" s="104"/>
    </row>
    <row r="46" spans="2:16">
      <c r="B46" s="29"/>
      <c r="C46" s="83" t="s">
        <v>13</v>
      </c>
      <c r="D46" s="23"/>
      <c r="E46" s="23"/>
      <c r="F46" s="23"/>
      <c r="G46" s="23"/>
      <c r="H46" s="24" t="s">
        <v>12</v>
      </c>
      <c r="I46" s="22" t="s">
        <v>13</v>
      </c>
      <c r="J46" s="23"/>
      <c r="K46" s="23"/>
      <c r="L46" s="23"/>
      <c r="M46" s="23"/>
      <c r="N46" s="24" t="s">
        <v>12</v>
      </c>
      <c r="O46" s="104"/>
      <c r="P46" s="104"/>
    </row>
    <row r="47" spans="2:16">
      <c r="B47" s="67" t="s">
        <v>15</v>
      </c>
      <c r="C47" s="309" t="s">
        <v>2</v>
      </c>
      <c r="D47" s="310"/>
      <c r="E47" s="310" t="s">
        <v>1</v>
      </c>
      <c r="F47" s="310"/>
      <c r="G47" s="310" t="s">
        <v>0</v>
      </c>
      <c r="H47" s="311"/>
      <c r="I47" s="309" t="s">
        <v>2</v>
      </c>
      <c r="J47" s="310"/>
      <c r="K47" s="310" t="s">
        <v>1</v>
      </c>
      <c r="L47" s="310"/>
      <c r="M47" s="310" t="s">
        <v>0</v>
      </c>
      <c r="N47" s="311"/>
      <c r="O47" s="104"/>
      <c r="P47" s="104"/>
    </row>
    <row r="48" spans="2:16">
      <c r="B48" s="168" t="s">
        <v>213</v>
      </c>
      <c r="C48" s="84" t="s">
        <v>7</v>
      </c>
      <c r="D48" s="53" t="s">
        <v>6</v>
      </c>
      <c r="E48" s="53" t="s">
        <v>4</v>
      </c>
      <c r="F48" s="53" t="s">
        <v>5</v>
      </c>
      <c r="G48" s="53"/>
      <c r="H48" s="54" t="s">
        <v>3</v>
      </c>
      <c r="I48" s="52" t="s">
        <v>7</v>
      </c>
      <c r="J48" s="53" t="s">
        <v>6</v>
      </c>
      <c r="K48" s="53" t="s">
        <v>4</v>
      </c>
      <c r="L48" s="53" t="s">
        <v>5</v>
      </c>
      <c r="M48" s="53"/>
      <c r="N48" s="54" t="s">
        <v>3</v>
      </c>
      <c r="O48" s="104"/>
      <c r="P48" s="104"/>
    </row>
    <row r="49" spans="2:17">
      <c r="B49" s="92" t="s">
        <v>28</v>
      </c>
      <c r="C49" s="171">
        <f>'5 Central TX'!C235+'4 Boulder County CO'!C99+'10 Jacksonville FL'!D150+'19 Tucson AR'!C103+'3 Boston MA'!C233+'12 Minneapolis MN'!C68+'18 Seattle BSustainable'!C145</f>
        <v>7</v>
      </c>
      <c r="D49" s="171">
        <f>'5 Central TX'!D235+'4 Boulder County CO'!D99+'10 Jacksonville FL'!E150+'19 Tucson AR'!D103+'3 Boston MA'!D233+'12 Minneapolis MN'!D68+'18 Seattle BSustainable'!D145</f>
        <v>9</v>
      </c>
      <c r="E49" s="171">
        <f>'5 Central TX'!E235+'4 Boulder County CO'!E99+'10 Jacksonville FL'!F150+'19 Tucson AR'!E103+'3 Boston MA'!E233+'12 Minneapolis MN'!E68+'18 Seattle BSustainable'!E145</f>
        <v>10</v>
      </c>
      <c r="F49" s="171">
        <f>'5 Central TX'!F235+'4 Boulder County CO'!F99+'10 Jacksonville FL'!G150+'19 Tucson AR'!F103+'3 Boston MA'!F233+'12 Minneapolis MN'!F68+'18 Seattle BSustainable'!F145</f>
        <v>0</v>
      </c>
      <c r="G49" s="171">
        <f>'5 Central TX'!G235+'4 Boulder County CO'!G99+'10 Jacksonville FL'!H150+'19 Tucson AR'!G103+'3 Boston MA'!G233+'12 Minneapolis MN'!G68+'18 Seattle BSustainable'!G145</f>
        <v>0</v>
      </c>
      <c r="H49" s="171">
        <f>'5 Central TX'!H235+'4 Boulder County CO'!H99+'10 Jacksonville FL'!I150+'19 Tucson AR'!H103+'3 Boston MA'!H233+'12 Minneapolis MN'!H68+'18 Seattle BSustainable'!H145</f>
        <v>4</v>
      </c>
      <c r="I49" s="171">
        <f>'5 Central TX'!I235+'4 Boulder County CO'!I99+'10 Jacksonville FL'!J150+'19 Tucson AR'!I103+'3 Boston MA'!I233+'12 Minneapolis MN'!I68+'18 Seattle BSustainable'!I145</f>
        <v>17</v>
      </c>
      <c r="J49" s="171">
        <f>'5 Central TX'!J235+'4 Boulder County CO'!J99+'10 Jacksonville FL'!K150+'19 Tucson AR'!J103+'3 Boston MA'!J233+'12 Minneapolis MN'!J68+'18 Seattle BSustainable'!J145</f>
        <v>21</v>
      </c>
      <c r="K49" s="171">
        <f>'5 Central TX'!K235+'4 Boulder County CO'!K99+'10 Jacksonville FL'!L150+'19 Tucson AR'!K103+'3 Boston MA'!K233+'12 Minneapolis MN'!K68+'18 Seattle BSustainable'!K145</f>
        <v>21</v>
      </c>
      <c r="L49" s="171">
        <f>'5 Central TX'!L235+'4 Boulder County CO'!L99+'10 Jacksonville FL'!M150+'19 Tucson AR'!L103+'3 Boston MA'!L233+'12 Minneapolis MN'!L68+'18 Seattle BSustainable'!L145</f>
        <v>9</v>
      </c>
      <c r="M49" s="171">
        <f>'5 Central TX'!M235+'4 Boulder County CO'!M99+'10 Jacksonville FL'!N150+'19 Tucson AR'!M103+'3 Boston MA'!M233+'12 Minneapolis MN'!M68+'18 Seattle BSustainable'!M145</f>
        <v>0</v>
      </c>
      <c r="N49" s="171">
        <f>'5 Central TX'!N235+'4 Boulder County CO'!N99+'10 Jacksonville FL'!O150+'19 Tucson AR'!N103+'3 Boston MA'!N233+'12 Minneapolis MN'!N68+'18 Seattle BSustainable'!N145</f>
        <v>8</v>
      </c>
      <c r="O49" s="218">
        <f>SUM(C49:N49)</f>
        <v>106</v>
      </c>
      <c r="P49" s="170"/>
    </row>
    <row r="50" spans="2:17">
      <c r="B50" s="94"/>
      <c r="C50" s="173"/>
      <c r="D50" s="95"/>
      <c r="E50" s="95"/>
      <c r="F50" s="95"/>
      <c r="G50" s="95"/>
      <c r="H50" s="176">
        <f>(SUM(C49:H49))/$O$63</f>
        <v>4.065040650406504E-2</v>
      </c>
      <c r="I50" s="173"/>
      <c r="J50" s="95"/>
      <c r="K50" s="95"/>
      <c r="L50" s="95"/>
      <c r="M50" s="95"/>
      <c r="N50" s="176">
        <f>(SUM(I49:N49))/$O$63</f>
        <v>0.10298102981029811</v>
      </c>
      <c r="O50" s="218"/>
      <c r="P50" s="170"/>
    </row>
    <row r="51" spans="2:17">
      <c r="B51" s="94" t="s">
        <v>29</v>
      </c>
      <c r="C51" s="171">
        <f>'5 Central TX'!C237+'4 Boulder County CO'!C101+'10 Jacksonville FL'!D152+'19 Tucson AR'!C105+'3 Boston MA'!C235+'12 Minneapolis MN'!C70+'18 Seattle BSustainable'!C147</f>
        <v>28</v>
      </c>
      <c r="D51" s="171">
        <f>'5 Central TX'!D237+'4 Boulder County CO'!D101+'10 Jacksonville FL'!E152+'19 Tucson AR'!D105+'3 Boston MA'!D235+'12 Minneapolis MN'!D70+'18 Seattle BSustainable'!D147</f>
        <v>4</v>
      </c>
      <c r="E51" s="171">
        <f>'5 Central TX'!E237+'4 Boulder County CO'!E101+'10 Jacksonville FL'!F152+'19 Tucson AR'!E105+'3 Boston MA'!E235+'12 Minneapolis MN'!E70+'18 Seattle BSustainable'!E147</f>
        <v>32</v>
      </c>
      <c r="F51" s="171">
        <f>'5 Central TX'!F237+'4 Boulder County CO'!F101+'10 Jacksonville FL'!G152+'19 Tucson AR'!F105+'3 Boston MA'!F235+'12 Minneapolis MN'!F70+'18 Seattle BSustainable'!F147</f>
        <v>5</v>
      </c>
      <c r="G51" s="171">
        <f>'5 Central TX'!G237+'4 Boulder County CO'!G101+'10 Jacksonville FL'!H152+'19 Tucson AR'!G105+'3 Boston MA'!G235+'12 Minneapolis MN'!G70+'18 Seattle BSustainable'!G147</f>
        <v>0</v>
      </c>
      <c r="H51" s="171">
        <f>'5 Central TX'!H237+'4 Boulder County CO'!H101+'10 Jacksonville FL'!I152+'19 Tucson AR'!H105+'3 Boston MA'!H235+'12 Minneapolis MN'!H70+'18 Seattle BSustainable'!H147</f>
        <v>3</v>
      </c>
      <c r="I51" s="171">
        <f>'5 Central TX'!I237+'4 Boulder County CO'!I101+'10 Jacksonville FL'!J152+'19 Tucson AR'!I105+'3 Boston MA'!I235+'12 Minneapolis MN'!I70+'18 Seattle BSustainable'!I147</f>
        <v>20</v>
      </c>
      <c r="J51" s="171">
        <f>'5 Central TX'!J237+'4 Boulder County CO'!J101+'10 Jacksonville FL'!K152+'19 Tucson AR'!J105+'3 Boston MA'!J235+'12 Minneapolis MN'!J70+'18 Seattle BSustainable'!J147</f>
        <v>0</v>
      </c>
      <c r="K51" s="171">
        <f>'5 Central TX'!K237+'4 Boulder County CO'!K101+'10 Jacksonville FL'!L152+'19 Tucson AR'!K105+'3 Boston MA'!K235+'12 Minneapolis MN'!K70+'18 Seattle BSustainable'!K147</f>
        <v>22</v>
      </c>
      <c r="L51" s="171">
        <f>'5 Central TX'!L237+'4 Boulder County CO'!L101+'10 Jacksonville FL'!M152+'19 Tucson AR'!L105+'3 Boston MA'!L235+'12 Minneapolis MN'!L70+'18 Seattle BSustainable'!L147</f>
        <v>3</v>
      </c>
      <c r="M51" s="171">
        <f>'5 Central TX'!M237+'4 Boulder County CO'!M101+'10 Jacksonville FL'!N152+'19 Tucson AR'!M105+'3 Boston MA'!M235+'12 Minneapolis MN'!M70+'18 Seattle BSustainable'!M147</f>
        <v>0</v>
      </c>
      <c r="N51" s="171">
        <f>'5 Central TX'!N237+'4 Boulder County CO'!N101+'10 Jacksonville FL'!O152+'19 Tucson AR'!N105+'3 Boston MA'!N235+'12 Minneapolis MN'!N70+'18 Seattle BSustainable'!N147</f>
        <v>1</v>
      </c>
      <c r="O51" s="218">
        <f>SUM(C51:N51)</f>
        <v>118</v>
      </c>
      <c r="P51" s="170"/>
    </row>
    <row r="52" spans="2:17">
      <c r="B52" s="94"/>
      <c r="C52" s="173"/>
      <c r="D52" s="95"/>
      <c r="E52" s="95"/>
      <c r="F52" s="95"/>
      <c r="G52" s="95"/>
      <c r="H52" s="176">
        <f>(SUM(C51:H51))/$O$63</f>
        <v>9.7560975609756101E-2</v>
      </c>
      <c r="I52" s="173"/>
      <c r="J52" s="95"/>
      <c r="K52" s="95"/>
      <c r="L52" s="95"/>
      <c r="M52" s="95"/>
      <c r="N52" s="176">
        <f>(SUM(I51:N51))/$O$63</f>
        <v>6.2330623306233061E-2</v>
      </c>
      <c r="O52" s="218"/>
      <c r="P52" s="170"/>
    </row>
    <row r="53" spans="2:17">
      <c r="B53" s="94" t="s">
        <v>30</v>
      </c>
      <c r="C53" s="171">
        <f>'5 Central TX'!C239+'4 Boulder County CO'!C103+'10 Jacksonville FL'!D154+'19 Tucson AR'!C107+'3 Boston MA'!C237+'12 Minneapolis MN'!C72+'18 Seattle BSustainable'!C149</f>
        <v>53</v>
      </c>
      <c r="D53" s="171">
        <f>'5 Central TX'!D239+'4 Boulder County CO'!D103+'10 Jacksonville FL'!E154+'19 Tucson AR'!D107+'3 Boston MA'!D237+'12 Minneapolis MN'!D72+'18 Seattle BSustainable'!D149</f>
        <v>21</v>
      </c>
      <c r="E53" s="171">
        <f>'5 Central TX'!E239+'4 Boulder County CO'!E103+'10 Jacksonville FL'!F154+'19 Tucson AR'!E107+'3 Boston MA'!E237+'12 Minneapolis MN'!E72+'18 Seattle BSustainable'!E149</f>
        <v>22</v>
      </c>
      <c r="F53" s="171">
        <f>'5 Central TX'!F239+'4 Boulder County CO'!F103+'10 Jacksonville FL'!G154+'19 Tucson AR'!F107+'3 Boston MA'!F237+'12 Minneapolis MN'!F72+'18 Seattle BSustainable'!F149</f>
        <v>3</v>
      </c>
      <c r="G53" s="171">
        <f>'5 Central TX'!G239+'4 Boulder County CO'!G103+'10 Jacksonville FL'!H154+'19 Tucson AR'!G107+'3 Boston MA'!G237+'12 Minneapolis MN'!G72+'18 Seattle BSustainable'!G149</f>
        <v>0</v>
      </c>
      <c r="H53" s="171">
        <f>'5 Central TX'!H239+'4 Boulder County CO'!H103+'10 Jacksonville FL'!I154+'19 Tucson AR'!H107+'3 Boston MA'!H237+'12 Minneapolis MN'!H72+'18 Seattle BSustainable'!H149</f>
        <v>2</v>
      </c>
      <c r="I53" s="171">
        <f>'5 Central TX'!I239+'4 Boulder County CO'!I103+'10 Jacksonville FL'!J154+'19 Tucson AR'!I107+'3 Boston MA'!I237+'12 Minneapolis MN'!I72+'18 Seattle BSustainable'!I149</f>
        <v>74</v>
      </c>
      <c r="J53" s="171">
        <f>'5 Central TX'!J239+'4 Boulder County CO'!J103+'10 Jacksonville FL'!K154+'19 Tucson AR'!J107+'3 Boston MA'!J237+'12 Minneapolis MN'!J72+'18 Seattle BSustainable'!J149</f>
        <v>23</v>
      </c>
      <c r="K53" s="171">
        <f>'5 Central TX'!K239+'4 Boulder County CO'!K103+'10 Jacksonville FL'!L154+'19 Tucson AR'!K107+'3 Boston MA'!K237+'12 Minneapolis MN'!K72+'18 Seattle BSustainable'!K149</f>
        <v>56</v>
      </c>
      <c r="L53" s="171">
        <f>'5 Central TX'!L239+'4 Boulder County CO'!L103+'10 Jacksonville FL'!M154+'19 Tucson AR'!L107+'3 Boston MA'!L237+'12 Minneapolis MN'!L72+'18 Seattle BSustainable'!L149</f>
        <v>14</v>
      </c>
      <c r="M53" s="171">
        <f>'5 Central TX'!M239+'4 Boulder County CO'!M103+'10 Jacksonville FL'!N154+'19 Tucson AR'!M107+'3 Boston MA'!M237+'12 Minneapolis MN'!M72+'18 Seattle BSustainable'!M149</f>
        <v>0</v>
      </c>
      <c r="N53" s="171">
        <f>'5 Central TX'!N239+'4 Boulder County CO'!N103+'10 Jacksonville FL'!O154+'19 Tucson AR'!N107+'3 Boston MA'!N237+'12 Minneapolis MN'!N72+'18 Seattle BSustainable'!N149</f>
        <v>1</v>
      </c>
      <c r="O53" s="218">
        <f>SUM(C53:N53)</f>
        <v>269</v>
      </c>
      <c r="P53" s="170"/>
    </row>
    <row r="54" spans="2:17">
      <c r="B54" s="94"/>
      <c r="C54" s="173"/>
      <c r="D54" s="95"/>
      <c r="E54" s="95"/>
      <c r="F54" s="95"/>
      <c r="G54" s="95"/>
      <c r="H54" s="176">
        <f>(SUM(C53:H53))/$O$63</f>
        <v>0.13685636856368563</v>
      </c>
      <c r="I54" s="173"/>
      <c r="J54" s="95"/>
      <c r="K54" s="95"/>
      <c r="L54" s="95"/>
      <c r="M54" s="95"/>
      <c r="N54" s="190">
        <f>(SUM(I53:N53))/$O$63</f>
        <v>0.22764227642276422</v>
      </c>
      <c r="O54" s="218"/>
      <c r="P54" s="170"/>
    </row>
    <row r="55" spans="2:17">
      <c r="B55" s="94" t="s">
        <v>31</v>
      </c>
      <c r="C55" s="171">
        <f>'5 Central TX'!C241+'4 Boulder County CO'!C105+'10 Jacksonville FL'!D156+'19 Tucson AR'!C109+'3 Boston MA'!C239+'12 Minneapolis MN'!C74+'18 Seattle BSustainable'!C151</f>
        <v>4</v>
      </c>
      <c r="D55" s="171">
        <f>'5 Central TX'!D241+'4 Boulder County CO'!D105+'10 Jacksonville FL'!E156+'19 Tucson AR'!D109+'3 Boston MA'!D239+'12 Minneapolis MN'!D74+'18 Seattle BSustainable'!D151</f>
        <v>3</v>
      </c>
      <c r="E55" s="171">
        <f>'5 Central TX'!E241+'4 Boulder County CO'!E105+'10 Jacksonville FL'!F156+'19 Tucson AR'!E109+'3 Boston MA'!E239+'12 Minneapolis MN'!E74+'18 Seattle BSustainable'!E151</f>
        <v>9</v>
      </c>
      <c r="F55" s="171">
        <f>'5 Central TX'!F241+'4 Boulder County CO'!F105+'10 Jacksonville FL'!G156+'19 Tucson AR'!F109+'3 Boston MA'!F239+'12 Minneapolis MN'!F74+'18 Seattle BSustainable'!F151</f>
        <v>0</v>
      </c>
      <c r="G55" s="171">
        <f>'5 Central TX'!G241+'4 Boulder County CO'!G105+'10 Jacksonville FL'!H156+'19 Tucson AR'!G109+'3 Boston MA'!G239+'12 Minneapolis MN'!G74+'18 Seattle BSustainable'!G151</f>
        <v>0</v>
      </c>
      <c r="H55" s="171">
        <f>'5 Central TX'!H241+'4 Boulder County CO'!H105+'10 Jacksonville FL'!I156+'19 Tucson AR'!H109+'3 Boston MA'!H239+'12 Minneapolis MN'!H74+'18 Seattle BSustainable'!H151</f>
        <v>0</v>
      </c>
      <c r="I55" s="171">
        <f>'5 Central TX'!I241+'4 Boulder County CO'!I105+'10 Jacksonville FL'!J156+'19 Tucson AR'!I109+'3 Boston MA'!I239+'12 Minneapolis MN'!I74+'18 Seattle BSustainable'!I151</f>
        <v>57</v>
      </c>
      <c r="J55" s="171">
        <f>'5 Central TX'!J241+'4 Boulder County CO'!J105+'10 Jacksonville FL'!K156+'19 Tucson AR'!J109+'3 Boston MA'!J239+'12 Minneapolis MN'!J74+'18 Seattle BSustainable'!J151</f>
        <v>28</v>
      </c>
      <c r="K55" s="171">
        <f>'5 Central TX'!K241+'4 Boulder County CO'!K105+'10 Jacksonville FL'!L156+'19 Tucson AR'!K109+'3 Boston MA'!K239+'12 Minneapolis MN'!K74+'18 Seattle BSustainable'!K151</f>
        <v>40</v>
      </c>
      <c r="L55" s="171">
        <f>'5 Central TX'!L241+'4 Boulder County CO'!L105+'10 Jacksonville FL'!M156+'19 Tucson AR'!L109+'3 Boston MA'!L239+'12 Minneapolis MN'!L74+'18 Seattle BSustainable'!L151</f>
        <v>16</v>
      </c>
      <c r="M55" s="171">
        <f>'5 Central TX'!M241+'4 Boulder County CO'!M105+'10 Jacksonville FL'!N156+'19 Tucson AR'!M109+'3 Boston MA'!M239+'12 Minneapolis MN'!M74+'18 Seattle BSustainable'!M151</f>
        <v>0</v>
      </c>
      <c r="N55" s="171">
        <f>'5 Central TX'!N241+'4 Boulder County CO'!N105+'10 Jacksonville FL'!O156+'19 Tucson AR'!N109+'3 Boston MA'!N239+'12 Minneapolis MN'!N74+'18 Seattle BSustainable'!N151</f>
        <v>2</v>
      </c>
      <c r="O55" s="218">
        <f>SUM(C55:N55)</f>
        <v>159</v>
      </c>
      <c r="P55" s="170"/>
    </row>
    <row r="56" spans="2:17">
      <c r="B56" s="94"/>
      <c r="C56" s="173"/>
      <c r="D56" s="95"/>
      <c r="E56" s="95"/>
      <c r="F56" s="95"/>
      <c r="G56" s="95"/>
      <c r="H56" s="176">
        <f>(SUM(C55:H55))/$O$63</f>
        <v>2.1680216802168022E-2</v>
      </c>
      <c r="I56" s="173"/>
      <c r="J56" s="95"/>
      <c r="K56" s="95"/>
      <c r="L56" s="95"/>
      <c r="M56" s="95"/>
      <c r="N56" s="190">
        <f>(SUM(I55:N55))/$O$63</f>
        <v>0.19376693766937669</v>
      </c>
      <c r="O56" s="218"/>
      <c r="P56" s="170"/>
    </row>
    <row r="57" spans="2:17">
      <c r="B57" s="94" t="s">
        <v>390</v>
      </c>
      <c r="C57" s="171">
        <f>'5 Central TX'!C243+'4 Boulder County CO'!C107+'10 Jacksonville FL'!D158+'19 Tucson AR'!C111+'3 Boston MA'!C241+'12 Minneapolis MN'!C76+'18 Seattle BSustainable'!C153</f>
        <v>0</v>
      </c>
      <c r="D57" s="171">
        <f>'5 Central TX'!D243+'4 Boulder County CO'!D107+'10 Jacksonville FL'!E158+'19 Tucson AR'!D111+'3 Boston MA'!D241+'12 Minneapolis MN'!D76+'18 Seattle BSustainable'!D153</f>
        <v>0</v>
      </c>
      <c r="E57" s="171">
        <f>'5 Central TX'!E243+'4 Boulder County CO'!E107+'10 Jacksonville FL'!F158+'19 Tucson AR'!E111+'3 Boston MA'!E241+'12 Minneapolis MN'!E76+'18 Seattle BSustainable'!E153</f>
        <v>0</v>
      </c>
      <c r="F57" s="171">
        <f>'5 Central TX'!F243+'4 Boulder County CO'!F107+'10 Jacksonville FL'!G158+'19 Tucson AR'!F111+'3 Boston MA'!F241+'12 Minneapolis MN'!F76+'18 Seattle BSustainable'!F153</f>
        <v>0</v>
      </c>
      <c r="G57" s="171">
        <f>'5 Central TX'!G243+'4 Boulder County CO'!G107+'10 Jacksonville FL'!H158+'19 Tucson AR'!G111+'3 Boston MA'!G241+'12 Minneapolis MN'!G76+'18 Seattle BSustainable'!G153</f>
        <v>0</v>
      </c>
      <c r="H57" s="171">
        <f>'5 Central TX'!H243+'4 Boulder County CO'!H107+'10 Jacksonville FL'!I158+'19 Tucson AR'!H111+'3 Boston MA'!H241+'12 Minneapolis MN'!H76+'18 Seattle BSustainable'!H153</f>
        <v>0</v>
      </c>
      <c r="I57" s="171">
        <f>'5 Central TX'!I243+'4 Boulder County CO'!I107+'10 Jacksonville FL'!J158+'19 Tucson AR'!I111+'3 Boston MA'!I241+'12 Minneapolis MN'!I76+'18 Seattle BSustainable'!I153</f>
        <v>55</v>
      </c>
      <c r="J57" s="171">
        <f>'5 Central TX'!J243+'4 Boulder County CO'!J107+'10 Jacksonville FL'!K158+'19 Tucson AR'!J111+'3 Boston MA'!J241+'12 Minneapolis MN'!J76+'18 Seattle BSustainable'!J153</f>
        <v>4</v>
      </c>
      <c r="K57" s="171">
        <f>'5 Central TX'!K243+'4 Boulder County CO'!K107+'10 Jacksonville FL'!L158+'19 Tucson AR'!K111+'3 Boston MA'!K241+'12 Minneapolis MN'!K76+'18 Seattle BSustainable'!K153</f>
        <v>21</v>
      </c>
      <c r="L57" s="171">
        <f>'5 Central TX'!L243+'4 Boulder County CO'!L107+'10 Jacksonville FL'!M158+'19 Tucson AR'!L111+'3 Boston MA'!L241+'12 Minneapolis MN'!L76+'18 Seattle BSustainable'!L153</f>
        <v>4</v>
      </c>
      <c r="M57" s="171">
        <f>'5 Central TX'!M243+'4 Boulder County CO'!M107+'10 Jacksonville FL'!N158+'19 Tucson AR'!M111+'3 Boston MA'!M241+'12 Minneapolis MN'!M76+'18 Seattle BSustainable'!M153</f>
        <v>0</v>
      </c>
      <c r="N57" s="171">
        <f>'5 Central TX'!N243+'4 Boulder County CO'!N107+'10 Jacksonville FL'!O158+'19 Tucson AR'!N111+'3 Boston MA'!N241+'12 Minneapolis MN'!N76+'18 Seattle BSustainable'!N153</f>
        <v>2</v>
      </c>
      <c r="O57" s="218">
        <f>SUM(C57:N57)</f>
        <v>86</v>
      </c>
      <c r="P57" s="170"/>
      <c r="Q57" s="153"/>
    </row>
    <row r="58" spans="2:17">
      <c r="B58" s="148"/>
      <c r="C58" s="175"/>
      <c r="D58" s="149"/>
      <c r="E58" s="149"/>
      <c r="F58" s="149"/>
      <c r="G58" s="149"/>
      <c r="H58" s="177">
        <f>(SUM(C57:H57))/$O$63</f>
        <v>0</v>
      </c>
      <c r="I58" s="175"/>
      <c r="J58" s="149"/>
      <c r="K58" s="149"/>
      <c r="L58" s="149"/>
      <c r="M58" s="149"/>
      <c r="N58" s="177">
        <f>(SUM(I57:N57))/$O$63</f>
        <v>0.11653116531165311</v>
      </c>
      <c r="O58" s="218"/>
      <c r="P58" s="170"/>
    </row>
    <row r="59" spans="2:17">
      <c r="C59" s="82">
        <f>SUM(C49:C57)</f>
        <v>92</v>
      </c>
      <c r="D59" s="82">
        <f t="shared" ref="D59:L59" si="6">SUM(D49:D57)</f>
        <v>37</v>
      </c>
      <c r="E59" s="82">
        <f t="shared" si="6"/>
        <v>73</v>
      </c>
      <c r="F59" s="82">
        <f t="shared" si="6"/>
        <v>8</v>
      </c>
      <c r="G59" s="82"/>
      <c r="H59" s="82">
        <f>SUM(H49,H51,H53,H55,H57)</f>
        <v>9</v>
      </c>
      <c r="I59" s="82">
        <f t="shared" si="6"/>
        <v>223</v>
      </c>
      <c r="J59" s="82">
        <f t="shared" si="6"/>
        <v>76</v>
      </c>
      <c r="K59" s="82">
        <f t="shared" si="6"/>
        <v>160</v>
      </c>
      <c r="L59" s="82">
        <f t="shared" si="6"/>
        <v>46</v>
      </c>
      <c r="M59" s="82"/>
      <c r="N59" s="82">
        <f>SUM(N49,N51,N53,N55,N57)</f>
        <v>14</v>
      </c>
      <c r="O59" s="5"/>
    </row>
    <row r="60" spans="2:17">
      <c r="D60">
        <f>D59+C59</f>
        <v>129</v>
      </c>
      <c r="F60">
        <f>F59+E59</f>
        <v>81</v>
      </c>
      <c r="H60">
        <f>H59+G59</f>
        <v>9</v>
      </c>
      <c r="J60">
        <f>J59+I59</f>
        <v>299</v>
      </c>
      <c r="L60">
        <f>L59+K59</f>
        <v>206</v>
      </c>
      <c r="N60">
        <f>N59+M59</f>
        <v>14</v>
      </c>
      <c r="P60" s="104"/>
    </row>
    <row r="61" spans="2:17">
      <c r="C61" s="180">
        <f>C59/$H$63</f>
        <v>0.42009132420091322</v>
      </c>
      <c r="D61" s="180">
        <f>D59/$H$63</f>
        <v>0.16894977168949771</v>
      </c>
      <c r="E61" s="180">
        <f>E59/$H$63</f>
        <v>0.33333333333333331</v>
      </c>
      <c r="F61" s="180">
        <f>F59/$H$63</f>
        <v>3.6529680365296802E-2</v>
      </c>
      <c r="G61" s="180"/>
      <c r="H61" s="180">
        <f>H59/$H$63</f>
        <v>4.1095890410958902E-2</v>
      </c>
      <c r="I61" s="180">
        <f>I59/$N$63</f>
        <v>0.4296724470134875</v>
      </c>
      <c r="J61" s="180">
        <f>J59/$N$63</f>
        <v>0.1464354527938343</v>
      </c>
      <c r="K61" s="180">
        <f>K59/$N$63</f>
        <v>0.30828516377649323</v>
      </c>
      <c r="L61" s="180">
        <f>L59/$N$63</f>
        <v>8.8631984585741813E-2</v>
      </c>
      <c r="M61" s="180"/>
      <c r="N61" s="180">
        <f>N59/$N$63</f>
        <v>2.6974951830443159E-2</v>
      </c>
      <c r="O61" s="104"/>
      <c r="P61" s="104"/>
    </row>
    <row r="62" spans="2:17">
      <c r="C62" s="99"/>
      <c r="D62" s="99"/>
      <c r="E62" s="99"/>
      <c r="F62" s="99"/>
      <c r="G62" s="99"/>
      <c r="H62" s="181">
        <f>SUM(C59:H59)/O63</f>
        <v>0.2967479674796748</v>
      </c>
      <c r="I62" s="99"/>
      <c r="J62" s="99"/>
      <c r="K62" s="99"/>
      <c r="L62" s="99"/>
      <c r="M62" s="99"/>
      <c r="N62" s="181">
        <f>SUM(I59:N59)/O63</f>
        <v>0.7032520325203252</v>
      </c>
      <c r="O62" s="104"/>
    </row>
    <row r="63" spans="2:17">
      <c r="C63" s="153"/>
      <c r="D63" s="153"/>
      <c r="E63" s="153"/>
      <c r="H63">
        <f>SUM(C59:H59)</f>
        <v>219</v>
      </c>
      <c r="N63">
        <f>SUM(I59:N59)</f>
        <v>519</v>
      </c>
      <c r="O63">
        <f>N63+H63</f>
        <v>738</v>
      </c>
    </row>
    <row r="82" spans="2:7">
      <c r="C82">
        <f>C59+D59+I59+J59</f>
        <v>428</v>
      </c>
      <c r="D82">
        <f>E59+F59+K59+L59</f>
        <v>287</v>
      </c>
      <c r="E82">
        <f>H59+N59</f>
        <v>23</v>
      </c>
      <c r="F82">
        <f>E82+D82+C82</f>
        <v>738</v>
      </c>
    </row>
    <row r="83" spans="2:7">
      <c r="C83" s="153">
        <f>C82/F82</f>
        <v>0.57994579945799463</v>
      </c>
      <c r="D83" s="153">
        <f>D82/F82</f>
        <v>0.3888888888888889</v>
      </c>
      <c r="E83" s="153">
        <f>E82/F82</f>
        <v>3.1165311653116531E-2</v>
      </c>
    </row>
    <row r="85" spans="2:7">
      <c r="C85" t="s">
        <v>9</v>
      </c>
      <c r="D85" t="s">
        <v>8</v>
      </c>
      <c r="F85" t="s">
        <v>9</v>
      </c>
      <c r="G85" t="s">
        <v>8</v>
      </c>
    </row>
    <row r="86" spans="2:7">
      <c r="B86" t="s">
        <v>2</v>
      </c>
      <c r="C86">
        <v>218</v>
      </c>
      <c r="D86">
        <v>458</v>
      </c>
      <c r="F86" s="153">
        <f>C86/$F$89</f>
        <v>0.54911838790931988</v>
      </c>
      <c r="G86" s="153">
        <f>D86/$G$89</f>
        <v>0.55048076923076927</v>
      </c>
    </row>
    <row r="87" spans="2:7">
      <c r="B87" t="s">
        <v>1</v>
      </c>
      <c r="C87">
        <v>145</v>
      </c>
      <c r="D87">
        <v>338</v>
      </c>
      <c r="F87" s="153">
        <f t="shared" ref="F87:F88" si="7">C87/$F$89</f>
        <v>0.36523929471032746</v>
      </c>
      <c r="G87" s="153">
        <f t="shared" ref="G87:G88" si="8">D87/$G$89</f>
        <v>0.40625</v>
      </c>
    </row>
    <row r="88" spans="2:7">
      <c r="B88" t="s">
        <v>0</v>
      </c>
      <c r="C88">
        <v>34</v>
      </c>
      <c r="D88">
        <v>36</v>
      </c>
      <c r="F88" s="153">
        <f t="shared" si="7"/>
        <v>8.5642317380352648E-2</v>
      </c>
      <c r="G88" s="153">
        <f t="shared" si="8"/>
        <v>4.3269230769230768E-2</v>
      </c>
    </row>
    <row r="89" spans="2:7">
      <c r="C89">
        <f>SUM(C86:C88)</f>
        <v>397</v>
      </c>
      <c r="D89">
        <f>SUM(D86:D88)</f>
        <v>832</v>
      </c>
      <c r="F89">
        <v>397</v>
      </c>
      <c r="G89">
        <v>832</v>
      </c>
    </row>
  </sheetData>
  <mergeCells count="8">
    <mergeCell ref="C45:H45"/>
    <mergeCell ref="I45:N45"/>
    <mergeCell ref="C47:D47"/>
    <mergeCell ref="E47:F47"/>
    <mergeCell ref="G47:H47"/>
    <mergeCell ref="I47:J47"/>
    <mergeCell ref="K47:L47"/>
    <mergeCell ref="M47:N47"/>
  </mergeCells>
  <pageMargins left="0.7" right="0.7" top="0.75" bottom="0.75" header="0.3" footer="0.3"/>
  <pageSetup orientation="portrait"/>
  <drawing r:id="rId1"/>
  <legacyDrawing r:id="rId2"/>
  <extLst>
    <ext xmlns:mx="http://schemas.microsoft.com/office/mac/excel/2008/main" uri="{64002731-A6B0-56B0-2670-7721B7C09600}">
      <mx:PLV Mode="0" OnePage="0" WScale="0"/>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7030A0"/>
  </sheetPr>
  <dimension ref="A1:P99"/>
  <sheetViews>
    <sheetView zoomScale="85" zoomScaleNormal="85" zoomScalePageLayoutView="85" workbookViewId="0">
      <selection activeCell="J8" sqref="J8"/>
    </sheetView>
  </sheetViews>
  <sheetFormatPr baseColWidth="10" defaultColWidth="9.1640625" defaultRowHeight="14" x14ac:dyDescent="0"/>
  <cols>
    <col min="2" max="2" width="20.83203125" bestFit="1" customWidth="1"/>
    <col min="3" max="3" width="19.1640625" customWidth="1"/>
    <col min="4" max="4" width="27.33203125" customWidth="1"/>
    <col min="5" max="5" width="17.5" customWidth="1"/>
    <col min="6" max="6" width="18" customWidth="1"/>
    <col min="7" max="7" width="13.5" customWidth="1"/>
    <col min="8" max="8" width="12" customWidth="1"/>
    <col min="17" max="17" width="13.1640625" customWidth="1"/>
    <col min="18" max="18" width="9.83203125" customWidth="1"/>
    <col min="19" max="19" width="7.1640625" customWidth="1"/>
    <col min="20" max="20" width="11.5" customWidth="1"/>
    <col min="21" max="43" width="26.5" customWidth="1"/>
    <col min="44" max="44" width="31.5" customWidth="1"/>
    <col min="45" max="45" width="21.33203125" customWidth="1"/>
    <col min="46" max="46" width="30" customWidth="1"/>
    <col min="47" max="47" width="25.33203125" customWidth="1"/>
    <col min="48" max="48" width="24" customWidth="1"/>
    <col min="49" max="49" width="17.1640625" customWidth="1"/>
    <col min="50" max="50" width="4.83203125" customWidth="1"/>
    <col min="51" max="51" width="6.83203125" customWidth="1"/>
    <col min="52" max="52" width="7.83203125" customWidth="1"/>
    <col min="53" max="53" width="4.83203125" customWidth="1"/>
    <col min="54" max="54" width="6.83203125" customWidth="1"/>
    <col min="55" max="55" width="7.83203125" customWidth="1"/>
    <col min="56" max="56" width="4.83203125" customWidth="1"/>
    <col min="57" max="58" width="7.83203125" customWidth="1"/>
    <col min="59" max="59" width="4.83203125" customWidth="1"/>
    <col min="60" max="60" width="6.83203125" customWidth="1"/>
    <col min="61" max="61" width="7.83203125" customWidth="1"/>
    <col min="62" max="62" width="4.83203125" customWidth="1"/>
    <col min="63" max="64" width="7.83203125" customWidth="1"/>
    <col min="65" max="65" width="11.33203125" customWidth="1"/>
    <col min="66" max="66" width="4.83203125" customWidth="1"/>
    <col min="67" max="67" width="6.83203125" customWidth="1"/>
    <col min="68" max="69" width="7.83203125" customWidth="1"/>
    <col min="70" max="70" width="4.83203125" customWidth="1"/>
    <col min="71" max="73" width="7.83203125" customWidth="1"/>
    <col min="74" max="74" width="4.83203125" customWidth="1"/>
    <col min="75" max="77" width="7.83203125" customWidth="1"/>
    <col min="78" max="78" width="4.83203125" customWidth="1"/>
    <col min="79" max="79" width="6.83203125" customWidth="1"/>
    <col min="80" max="81" width="7.83203125" customWidth="1"/>
    <col min="82" max="82" width="4.83203125" customWidth="1"/>
    <col min="83" max="84" width="6.83203125" customWidth="1"/>
    <col min="85" max="85" width="7.83203125" customWidth="1"/>
    <col min="86" max="86" width="4.83203125" customWidth="1"/>
    <col min="87" max="89" width="7.83203125" customWidth="1"/>
    <col min="90" max="90" width="11.33203125" customWidth="1"/>
    <col min="91" max="93" width="7.83203125" customWidth="1"/>
    <col min="94" max="94" width="4.83203125" customWidth="1"/>
    <col min="95" max="98" width="7.83203125" customWidth="1"/>
    <col min="99" max="99" width="4.83203125" customWidth="1"/>
    <col min="100" max="100" width="6.83203125" customWidth="1"/>
    <col min="101" max="103" width="7.83203125" customWidth="1"/>
    <col min="104" max="104" width="4.83203125" customWidth="1"/>
    <col min="105" max="108" width="7.83203125" customWidth="1"/>
    <col min="109" max="109" width="11.33203125" customWidth="1"/>
    <col min="110" max="112" width="6.83203125" customWidth="1"/>
    <col min="113" max="114" width="7.83203125" customWidth="1"/>
    <col min="115" max="115" width="4.83203125" customWidth="1"/>
    <col min="116" max="120" width="7.83203125" customWidth="1"/>
    <col min="121" max="121" width="4.83203125" customWidth="1"/>
    <col min="122" max="126" width="7.83203125" customWidth="1"/>
    <col min="127" max="127" width="11.33203125" customWidth="1"/>
    <col min="128" max="128" width="11.33203125" bestFit="1" customWidth="1"/>
  </cols>
  <sheetData>
    <row r="1" spans="1:16">
      <c r="A1" s="5" t="s">
        <v>2764</v>
      </c>
      <c r="B1" s="155" t="s">
        <v>2758</v>
      </c>
      <c r="C1" s="155" t="s">
        <v>61</v>
      </c>
      <c r="D1" s="155" t="s">
        <v>28</v>
      </c>
      <c r="E1" s="155" t="s">
        <v>29</v>
      </c>
      <c r="F1" s="155" t="s">
        <v>30</v>
      </c>
      <c r="G1" s="155" t="s">
        <v>31</v>
      </c>
      <c r="H1" s="155" t="s">
        <v>390</v>
      </c>
      <c r="I1" s="236" t="s">
        <v>1086</v>
      </c>
      <c r="J1" s="236" t="s">
        <v>2759</v>
      </c>
      <c r="K1" s="236" t="s">
        <v>1087</v>
      </c>
      <c r="L1" s="238" t="s">
        <v>2759</v>
      </c>
      <c r="M1" s="216" t="s">
        <v>283</v>
      </c>
      <c r="N1" s="237"/>
      <c r="O1" s="237"/>
      <c r="P1" s="237"/>
    </row>
    <row r="2" spans="1:16">
      <c r="A2">
        <v>3</v>
      </c>
      <c r="B2" t="s">
        <v>2763</v>
      </c>
      <c r="C2" t="s">
        <v>81</v>
      </c>
      <c r="D2">
        <v>4</v>
      </c>
      <c r="E2">
        <v>4</v>
      </c>
      <c r="F2">
        <v>4</v>
      </c>
      <c r="G2">
        <v>2</v>
      </c>
      <c r="H2">
        <v>0</v>
      </c>
      <c r="I2">
        <f>'7 Cincinnati OH'!H26</f>
        <v>5</v>
      </c>
      <c r="J2" s="153">
        <f t="shared" ref="J2:J22" si="0">I2/M2</f>
        <v>0.35714285714285715</v>
      </c>
      <c r="K2">
        <f>'7 Cincinnati OH'!N26</f>
        <v>9</v>
      </c>
      <c r="L2" s="153">
        <f t="shared" ref="L2:L22" si="1">K2/M2</f>
        <v>0.6428571428571429</v>
      </c>
      <c r="M2" s="2">
        <f t="shared" ref="M2:M21" si="2">I2+K2</f>
        <v>14</v>
      </c>
      <c r="O2" s="2"/>
      <c r="P2" s="2"/>
    </row>
    <row r="3" spans="1:16">
      <c r="A3">
        <v>3</v>
      </c>
      <c r="B3" t="s">
        <v>2763</v>
      </c>
      <c r="C3" t="s">
        <v>100</v>
      </c>
      <c r="D3">
        <v>15</v>
      </c>
      <c r="E3">
        <v>4</v>
      </c>
      <c r="F3">
        <v>4</v>
      </c>
      <c r="G3">
        <v>15</v>
      </c>
      <c r="H3">
        <v>0</v>
      </c>
      <c r="I3">
        <f>'9 GrandRapids MI'!H49</f>
        <v>22</v>
      </c>
      <c r="J3" s="219">
        <f t="shared" si="0"/>
        <v>0.57894736842105265</v>
      </c>
      <c r="K3">
        <f>'9 GrandRapids MI'!N49</f>
        <v>16</v>
      </c>
      <c r="L3" s="153">
        <f t="shared" si="1"/>
        <v>0.42105263157894735</v>
      </c>
      <c r="M3" s="2">
        <f t="shared" si="2"/>
        <v>38</v>
      </c>
      <c r="O3" s="2"/>
      <c r="P3" s="2"/>
    </row>
    <row r="4" spans="1:16">
      <c r="A4">
        <v>3</v>
      </c>
      <c r="B4" t="s">
        <v>2763</v>
      </c>
      <c r="C4" t="s">
        <v>1868</v>
      </c>
      <c r="D4">
        <v>5</v>
      </c>
      <c r="E4">
        <v>6</v>
      </c>
      <c r="F4">
        <v>18</v>
      </c>
      <c r="G4">
        <v>11</v>
      </c>
      <c r="H4">
        <v>3</v>
      </c>
      <c r="I4">
        <f>'11 Lansing MI'!H55</f>
        <v>14</v>
      </c>
      <c r="J4" s="153">
        <f t="shared" si="0"/>
        <v>0.32558139534883723</v>
      </c>
      <c r="K4">
        <f>'11 Lansing MI'!N55</f>
        <v>29</v>
      </c>
      <c r="L4" s="153">
        <f t="shared" si="1"/>
        <v>0.67441860465116277</v>
      </c>
      <c r="M4" s="2">
        <f t="shared" si="2"/>
        <v>43</v>
      </c>
      <c r="O4" s="2"/>
      <c r="P4" s="2"/>
    </row>
    <row r="5" spans="1:16">
      <c r="A5">
        <v>3</v>
      </c>
      <c r="B5" t="s">
        <v>2763</v>
      </c>
      <c r="C5" t="s">
        <v>84</v>
      </c>
      <c r="D5">
        <v>7</v>
      </c>
      <c r="E5">
        <v>2</v>
      </c>
      <c r="F5">
        <v>15</v>
      </c>
      <c r="G5">
        <v>0</v>
      </c>
      <c r="H5">
        <v>2</v>
      </c>
      <c r="I5">
        <f>'12 Minneapolis MN'!H40</f>
        <v>5</v>
      </c>
      <c r="J5" s="153">
        <f t="shared" si="0"/>
        <v>0.19230769230769232</v>
      </c>
      <c r="K5">
        <f>'12 Minneapolis MN'!N40</f>
        <v>21</v>
      </c>
      <c r="L5" s="153">
        <f t="shared" si="1"/>
        <v>0.80769230769230771</v>
      </c>
      <c r="M5" s="2">
        <f t="shared" si="2"/>
        <v>26</v>
      </c>
      <c r="O5" s="2"/>
      <c r="P5" s="2"/>
    </row>
    <row r="6" spans="1:16">
      <c r="A6">
        <v>4</v>
      </c>
      <c r="B6" t="s">
        <v>2756</v>
      </c>
      <c r="C6" t="s">
        <v>101</v>
      </c>
      <c r="D6">
        <v>5</v>
      </c>
      <c r="E6">
        <v>5</v>
      </c>
      <c r="F6">
        <v>11</v>
      </c>
      <c r="G6">
        <v>11</v>
      </c>
      <c r="H6">
        <v>0</v>
      </c>
      <c r="I6">
        <f>'2 Baltimore'!H43</f>
        <v>8</v>
      </c>
      <c r="J6" s="153">
        <f t="shared" si="0"/>
        <v>0.25</v>
      </c>
      <c r="K6">
        <f>'2 Baltimore'!N43</f>
        <v>24</v>
      </c>
      <c r="L6" s="153">
        <f t="shared" si="1"/>
        <v>0.75</v>
      </c>
      <c r="M6" s="2">
        <f t="shared" si="2"/>
        <v>32</v>
      </c>
      <c r="O6" s="2"/>
      <c r="P6" s="2"/>
    </row>
    <row r="7" spans="1:16">
      <c r="A7">
        <v>4</v>
      </c>
      <c r="B7" t="s">
        <v>2756</v>
      </c>
      <c r="C7" t="s">
        <v>2751</v>
      </c>
      <c r="D7">
        <v>25</v>
      </c>
      <c r="E7">
        <v>31</v>
      </c>
      <c r="F7">
        <v>88</v>
      </c>
      <c r="G7">
        <v>19</v>
      </c>
      <c r="H7">
        <v>23</v>
      </c>
      <c r="I7">
        <f>'3 Boston MA'!H205</f>
        <v>63</v>
      </c>
      <c r="J7" s="153">
        <f t="shared" si="0"/>
        <v>0.33870967741935482</v>
      </c>
      <c r="K7">
        <f>'3 Boston MA'!N205</f>
        <v>123</v>
      </c>
      <c r="L7" s="153">
        <f t="shared" si="1"/>
        <v>0.66129032258064513</v>
      </c>
      <c r="M7" s="2">
        <f t="shared" si="2"/>
        <v>186</v>
      </c>
      <c r="O7" s="2"/>
      <c r="P7" s="2"/>
    </row>
    <row r="8" spans="1:16">
      <c r="A8">
        <v>4</v>
      </c>
      <c r="B8" t="s">
        <v>2756</v>
      </c>
      <c r="C8" t="s">
        <v>77</v>
      </c>
      <c r="D8">
        <v>3</v>
      </c>
      <c r="E8">
        <v>7</v>
      </c>
      <c r="F8">
        <v>4</v>
      </c>
      <c r="G8">
        <v>0</v>
      </c>
      <c r="H8">
        <v>1</v>
      </c>
      <c r="I8">
        <f>'15 Philadelphia PA'!H28</f>
        <v>10</v>
      </c>
      <c r="J8" s="219">
        <f t="shared" si="0"/>
        <v>0.66666666666666663</v>
      </c>
      <c r="K8">
        <f>'15 Philadelphia PA'!N28</f>
        <v>5</v>
      </c>
      <c r="L8" s="153">
        <f t="shared" si="1"/>
        <v>0.33333333333333331</v>
      </c>
      <c r="M8" s="2">
        <f t="shared" si="2"/>
        <v>15</v>
      </c>
      <c r="O8" s="2"/>
      <c r="P8" s="2"/>
    </row>
    <row r="9" spans="1:16">
      <c r="A9">
        <v>4</v>
      </c>
      <c r="B9" t="s">
        <v>2756</v>
      </c>
      <c r="C9" t="s">
        <v>2752</v>
      </c>
      <c r="D9">
        <v>8</v>
      </c>
      <c r="E9">
        <v>6</v>
      </c>
      <c r="F9">
        <v>12</v>
      </c>
      <c r="G9">
        <v>1</v>
      </c>
      <c r="H9">
        <v>1</v>
      </c>
      <c r="I9">
        <f>'16 Pittsburgh PA'!H40</f>
        <v>4</v>
      </c>
      <c r="J9" s="153">
        <f t="shared" si="0"/>
        <v>0.14285714285714285</v>
      </c>
      <c r="K9">
        <f>'16 Pittsburgh PA'!N40</f>
        <v>24</v>
      </c>
      <c r="L9" s="153">
        <f t="shared" si="1"/>
        <v>0.8571428571428571</v>
      </c>
      <c r="M9" s="2">
        <f t="shared" si="2"/>
        <v>28</v>
      </c>
      <c r="O9" s="2"/>
      <c r="P9" s="2"/>
    </row>
    <row r="10" spans="1:16">
      <c r="A10">
        <v>4</v>
      </c>
      <c r="B10" t="s">
        <v>2756</v>
      </c>
      <c r="C10" t="s">
        <v>2748</v>
      </c>
      <c r="D10">
        <v>19</v>
      </c>
      <c r="E10">
        <v>6</v>
      </c>
      <c r="F10">
        <v>8</v>
      </c>
      <c r="G10">
        <v>2</v>
      </c>
      <c r="H10">
        <v>0</v>
      </c>
      <c r="I10">
        <f>'20 Washington DC'!H47</f>
        <v>20</v>
      </c>
      <c r="J10" s="153">
        <f t="shared" si="0"/>
        <v>0.5714285714285714</v>
      </c>
      <c r="K10">
        <f>'20 Washington DC'!N47</f>
        <v>15</v>
      </c>
      <c r="L10" s="153">
        <f t="shared" si="1"/>
        <v>0.42857142857142855</v>
      </c>
      <c r="M10" s="2">
        <f t="shared" si="2"/>
        <v>35</v>
      </c>
      <c r="O10" s="2"/>
      <c r="P10" s="2"/>
    </row>
    <row r="11" spans="1:16">
      <c r="A11">
        <v>2</v>
      </c>
      <c r="B11" t="s">
        <v>2754</v>
      </c>
      <c r="C11" t="s">
        <v>2746</v>
      </c>
      <c r="D11">
        <v>7</v>
      </c>
      <c r="E11">
        <v>6</v>
      </c>
      <c r="F11">
        <v>20</v>
      </c>
      <c r="G11">
        <v>20</v>
      </c>
      <c r="H11">
        <v>6</v>
      </c>
      <c r="I11">
        <f>'4 Boulder County CO'!H71</f>
        <v>20</v>
      </c>
      <c r="J11" s="153">
        <f t="shared" si="0"/>
        <v>0.33898305084745761</v>
      </c>
      <c r="K11">
        <f>'4 Boulder County CO'!N71</f>
        <v>39</v>
      </c>
      <c r="L11" s="153">
        <f t="shared" si="1"/>
        <v>0.66101694915254239</v>
      </c>
      <c r="M11" s="2">
        <f t="shared" si="2"/>
        <v>59</v>
      </c>
      <c r="O11" s="2"/>
      <c r="P11" s="2"/>
    </row>
    <row r="12" spans="1:16">
      <c r="A12">
        <v>2</v>
      </c>
      <c r="B12" t="s">
        <v>2754</v>
      </c>
      <c r="C12" t="s">
        <v>1867</v>
      </c>
      <c r="D12">
        <v>29</v>
      </c>
      <c r="E12">
        <v>26</v>
      </c>
      <c r="F12">
        <v>40</v>
      </c>
      <c r="G12">
        <v>75</v>
      </c>
      <c r="H12">
        <v>20</v>
      </c>
      <c r="I12">
        <f>'5 Central TX'!H203</f>
        <v>82</v>
      </c>
      <c r="J12" s="153">
        <f t="shared" si="0"/>
        <v>0.43157894736842106</v>
      </c>
      <c r="K12">
        <f>'5 Central TX'!N203</f>
        <v>108</v>
      </c>
      <c r="L12" s="153">
        <f t="shared" si="1"/>
        <v>0.56842105263157894</v>
      </c>
      <c r="M12" s="2">
        <f t="shared" si="2"/>
        <v>190</v>
      </c>
      <c r="O12" s="2"/>
      <c r="P12" s="2"/>
    </row>
    <row r="13" spans="1:16">
      <c r="A13">
        <v>2</v>
      </c>
      <c r="B13" t="s">
        <v>2754</v>
      </c>
      <c r="C13" t="s">
        <v>64</v>
      </c>
      <c r="D13">
        <v>11</v>
      </c>
      <c r="E13">
        <v>9</v>
      </c>
      <c r="F13">
        <v>24</v>
      </c>
      <c r="G13">
        <v>15</v>
      </c>
      <c r="H13">
        <v>4</v>
      </c>
      <c r="I13">
        <f>'19 Tucson AR'!H74</f>
        <v>16</v>
      </c>
      <c r="J13" s="153">
        <f t="shared" si="0"/>
        <v>0.25806451612903225</v>
      </c>
      <c r="K13">
        <f>'19 Tucson AR'!N74</f>
        <v>46</v>
      </c>
      <c r="L13" s="153">
        <f t="shared" si="1"/>
        <v>0.74193548387096775</v>
      </c>
      <c r="M13" s="2">
        <f t="shared" si="2"/>
        <v>62</v>
      </c>
      <c r="O13" s="2"/>
      <c r="P13" s="2"/>
    </row>
    <row r="14" spans="1:16">
      <c r="A14">
        <v>5</v>
      </c>
      <c r="B14" t="s">
        <v>2757</v>
      </c>
      <c r="C14" t="s">
        <v>93</v>
      </c>
      <c r="D14">
        <v>4</v>
      </c>
      <c r="E14">
        <v>1</v>
      </c>
      <c r="F14">
        <v>3</v>
      </c>
      <c r="G14">
        <v>1</v>
      </c>
      <c r="H14">
        <v>0</v>
      </c>
      <c r="I14">
        <f>'1 Atlanta'!H20</f>
        <v>6</v>
      </c>
      <c r="J14" s="153">
        <f t="shared" si="0"/>
        <v>0.66666666666666663</v>
      </c>
      <c r="K14">
        <f>'1 Atlanta'!N20</f>
        <v>3</v>
      </c>
      <c r="L14" s="153">
        <f t="shared" si="1"/>
        <v>0.33333333333333331</v>
      </c>
      <c r="M14" s="2">
        <f t="shared" si="2"/>
        <v>9</v>
      </c>
      <c r="O14" s="2"/>
      <c r="P14" s="2"/>
    </row>
    <row r="15" spans="1:16">
      <c r="A15">
        <v>5</v>
      </c>
      <c r="B15" t="s">
        <v>2757</v>
      </c>
      <c r="C15" t="s">
        <v>2749</v>
      </c>
      <c r="D15">
        <v>24</v>
      </c>
      <c r="E15">
        <v>16</v>
      </c>
      <c r="F15">
        <v>3</v>
      </c>
      <c r="G15">
        <v>0</v>
      </c>
      <c r="H15">
        <v>3</v>
      </c>
      <c r="I15">
        <f>'6 Chattanooga TN'!H59</f>
        <v>24</v>
      </c>
      <c r="J15" s="153">
        <f t="shared" si="0"/>
        <v>0.52173913043478259</v>
      </c>
      <c r="K15">
        <f>'6 Chattanooga TN'!N59</f>
        <v>22</v>
      </c>
      <c r="L15" s="153">
        <f t="shared" si="1"/>
        <v>0.47826086956521741</v>
      </c>
      <c r="M15" s="2">
        <f t="shared" si="2"/>
        <v>46</v>
      </c>
      <c r="O15" s="2"/>
      <c r="P15" s="2"/>
    </row>
    <row r="16" spans="1:16">
      <c r="A16">
        <v>5</v>
      </c>
      <c r="B16" t="s">
        <v>2757</v>
      </c>
      <c r="C16" t="s">
        <v>103</v>
      </c>
      <c r="D16">
        <v>6</v>
      </c>
      <c r="E16">
        <v>6</v>
      </c>
      <c r="F16">
        <v>6</v>
      </c>
      <c r="G16">
        <v>21</v>
      </c>
      <c r="H16">
        <v>0</v>
      </c>
      <c r="I16">
        <f>'8 DurhamNC_New'!H50</f>
        <v>11</v>
      </c>
      <c r="J16" s="153">
        <f t="shared" si="0"/>
        <v>0.28205128205128205</v>
      </c>
      <c r="K16">
        <f>'8 DurhamNC_New'!N50</f>
        <v>28</v>
      </c>
      <c r="L16" s="153">
        <f t="shared" si="1"/>
        <v>0.71794871794871795</v>
      </c>
      <c r="M16" s="2">
        <f t="shared" si="2"/>
        <v>39</v>
      </c>
      <c r="O16" s="2"/>
      <c r="P16" s="2"/>
    </row>
    <row r="17" spans="1:16">
      <c r="A17">
        <v>5</v>
      </c>
      <c r="B17" t="s">
        <v>2757</v>
      </c>
      <c r="C17" t="s">
        <v>2747</v>
      </c>
      <c r="D17">
        <v>8</v>
      </c>
      <c r="E17">
        <v>14</v>
      </c>
      <c r="F17">
        <v>35</v>
      </c>
      <c r="G17">
        <v>28</v>
      </c>
      <c r="H17">
        <v>25</v>
      </c>
      <c r="I17">
        <f>'10 Jacksonville FL'!I122</f>
        <v>15</v>
      </c>
      <c r="J17" s="153">
        <f t="shared" si="0"/>
        <v>0.13636363636363635</v>
      </c>
      <c r="K17">
        <f>'10 Jacksonville FL'!O122</f>
        <v>95</v>
      </c>
      <c r="L17" s="153">
        <f t="shared" si="1"/>
        <v>0.86363636363636365</v>
      </c>
      <c r="M17" s="2">
        <f t="shared" si="2"/>
        <v>110</v>
      </c>
      <c r="O17" s="2"/>
      <c r="P17" s="2"/>
    </row>
    <row r="18" spans="1:16">
      <c r="A18">
        <v>1</v>
      </c>
      <c r="B18" t="s">
        <v>2755</v>
      </c>
      <c r="C18" t="s">
        <v>86</v>
      </c>
      <c r="D18">
        <v>4</v>
      </c>
      <c r="E18">
        <v>3</v>
      </c>
      <c r="F18">
        <v>4</v>
      </c>
      <c r="G18">
        <v>1</v>
      </c>
      <c r="H18">
        <v>1</v>
      </c>
      <c r="I18">
        <f>'13 Olympia WA'!H25</f>
        <v>7</v>
      </c>
      <c r="J18" s="153">
        <f t="shared" si="0"/>
        <v>0.53846153846153844</v>
      </c>
      <c r="K18">
        <f>'13 Olympia WA'!N25</f>
        <v>6</v>
      </c>
      <c r="L18" s="153">
        <f t="shared" si="1"/>
        <v>0.46153846153846156</v>
      </c>
      <c r="M18" s="2">
        <f t="shared" si="2"/>
        <v>13</v>
      </c>
      <c r="O18" s="2"/>
      <c r="P18" s="2"/>
    </row>
    <row r="19" spans="1:16">
      <c r="A19">
        <v>1</v>
      </c>
      <c r="B19" t="s">
        <v>2755</v>
      </c>
      <c r="C19" t="s">
        <v>98</v>
      </c>
      <c r="D19">
        <v>17</v>
      </c>
      <c r="E19">
        <v>19</v>
      </c>
      <c r="F19">
        <v>36</v>
      </c>
      <c r="G19">
        <v>10</v>
      </c>
      <c r="H19">
        <v>9</v>
      </c>
      <c r="I19">
        <f>'14 Oregon'!H103</f>
        <v>24</v>
      </c>
      <c r="J19" s="153">
        <f t="shared" si="0"/>
        <v>0.26373626373626374</v>
      </c>
      <c r="K19">
        <f>'14 Oregon'!N103</f>
        <v>67</v>
      </c>
      <c r="L19" s="153">
        <f t="shared" si="1"/>
        <v>0.73626373626373631</v>
      </c>
      <c r="M19" s="2">
        <f t="shared" si="2"/>
        <v>91</v>
      </c>
      <c r="O19" s="2"/>
      <c r="P19" s="2"/>
    </row>
    <row r="20" spans="1:16">
      <c r="A20">
        <v>1</v>
      </c>
      <c r="B20" t="s">
        <v>2755</v>
      </c>
      <c r="C20" t="s">
        <v>2750</v>
      </c>
      <c r="D20">
        <v>14</v>
      </c>
      <c r="E20">
        <v>18</v>
      </c>
      <c r="F20">
        <v>32</v>
      </c>
      <c r="G20">
        <v>16</v>
      </c>
      <c r="H20">
        <v>8</v>
      </c>
      <c r="I20">
        <f>'17 Sta. Monica CA'!H100</f>
        <v>23</v>
      </c>
      <c r="J20" s="153">
        <f t="shared" si="0"/>
        <v>0.26136363636363635</v>
      </c>
      <c r="K20">
        <f>'17 Sta. Monica CA'!N100</f>
        <v>65</v>
      </c>
      <c r="L20" s="153">
        <f t="shared" si="1"/>
        <v>0.73863636363636365</v>
      </c>
      <c r="M20" s="2">
        <f t="shared" si="2"/>
        <v>88</v>
      </c>
      <c r="O20" s="2"/>
      <c r="P20" s="2"/>
    </row>
    <row r="21" spans="1:16">
      <c r="A21">
        <v>1</v>
      </c>
      <c r="B21" t="s">
        <v>2755</v>
      </c>
      <c r="C21" t="s">
        <v>2753</v>
      </c>
      <c r="D21">
        <v>19</v>
      </c>
      <c r="E21">
        <v>29</v>
      </c>
      <c r="F21">
        <v>41</v>
      </c>
      <c r="G21">
        <v>12</v>
      </c>
      <c r="H21">
        <v>4</v>
      </c>
      <c r="I21">
        <f>'18 Seattle BSustainable'!H117</f>
        <v>18</v>
      </c>
      <c r="J21" s="153">
        <f t="shared" si="0"/>
        <v>0.17142857142857143</v>
      </c>
      <c r="K21">
        <f>'18 Seattle BSustainable'!N117</f>
        <v>87</v>
      </c>
      <c r="L21" s="153">
        <f t="shared" si="1"/>
        <v>0.82857142857142863</v>
      </c>
      <c r="M21" s="2">
        <f t="shared" si="2"/>
        <v>105</v>
      </c>
      <c r="O21" s="2"/>
      <c r="P21" s="2"/>
    </row>
    <row r="22" spans="1:16">
      <c r="D22">
        <f t="shared" ref="D22:I22" si="3">SUM(D2:D21)</f>
        <v>234</v>
      </c>
      <c r="E22">
        <f t="shared" si="3"/>
        <v>218</v>
      </c>
      <c r="F22">
        <f t="shared" si="3"/>
        <v>408</v>
      </c>
      <c r="G22">
        <f t="shared" si="3"/>
        <v>260</v>
      </c>
      <c r="H22">
        <f t="shared" si="3"/>
        <v>110</v>
      </c>
      <c r="I22">
        <f t="shared" si="3"/>
        <v>397</v>
      </c>
      <c r="J22" s="153">
        <f t="shared" si="0"/>
        <v>0.32302685109845403</v>
      </c>
      <c r="K22">
        <f>SUM(K2:K21)</f>
        <v>832</v>
      </c>
      <c r="L22" s="153">
        <f t="shared" si="1"/>
        <v>0.67697314890154592</v>
      </c>
      <c r="M22">
        <f>SUM(M2:M21)</f>
        <v>1229</v>
      </c>
    </row>
    <row r="24" spans="1:16">
      <c r="B24" t="s">
        <v>2771</v>
      </c>
    </row>
    <row r="25" spans="1:16">
      <c r="B25" s="221"/>
      <c r="C25" s="221" t="s">
        <v>2767</v>
      </c>
      <c r="D25" s="221"/>
      <c r="E25" s="221"/>
      <c r="F25" s="221"/>
      <c r="G25" s="221"/>
      <c r="H25" s="221"/>
    </row>
    <row r="26" spans="1:16">
      <c r="B26" s="224" t="s">
        <v>2766</v>
      </c>
      <c r="C26" s="224" t="s">
        <v>2763</v>
      </c>
      <c r="D26" s="224" t="s">
        <v>2756</v>
      </c>
      <c r="E26" s="224" t="s">
        <v>2754</v>
      </c>
      <c r="F26" s="224" t="s">
        <v>2757</v>
      </c>
      <c r="G26" s="224" t="s">
        <v>2755</v>
      </c>
      <c r="H26" s="224" t="s">
        <v>2765</v>
      </c>
    </row>
    <row r="27" spans="1:16">
      <c r="B27" s="9" t="s">
        <v>2760</v>
      </c>
      <c r="C27" s="251">
        <v>31</v>
      </c>
      <c r="D27" s="251">
        <v>60</v>
      </c>
      <c r="E27" s="251">
        <v>47</v>
      </c>
      <c r="F27" s="251">
        <v>42</v>
      </c>
      <c r="G27" s="251">
        <v>54</v>
      </c>
      <c r="H27" s="251">
        <f>SUM(C27:G27)</f>
        <v>234</v>
      </c>
    </row>
    <row r="28" spans="1:16">
      <c r="B28" s="222" t="s">
        <v>29</v>
      </c>
      <c r="C28" s="252">
        <v>16</v>
      </c>
      <c r="D28" s="252">
        <v>55</v>
      </c>
      <c r="E28" s="252">
        <v>41</v>
      </c>
      <c r="F28" s="252">
        <v>37</v>
      </c>
      <c r="G28" s="252">
        <v>69</v>
      </c>
      <c r="H28" s="251">
        <f t="shared" ref="H28:H31" si="4">SUM(C28:G28)</f>
        <v>218</v>
      </c>
    </row>
    <row r="29" spans="1:16">
      <c r="B29" s="9" t="s">
        <v>30</v>
      </c>
      <c r="C29" s="251">
        <v>41</v>
      </c>
      <c r="D29" s="251">
        <v>123</v>
      </c>
      <c r="E29" s="251">
        <v>84</v>
      </c>
      <c r="F29" s="251">
        <v>47</v>
      </c>
      <c r="G29" s="251">
        <v>113</v>
      </c>
      <c r="H29" s="251">
        <f t="shared" si="4"/>
        <v>408</v>
      </c>
    </row>
    <row r="30" spans="1:16">
      <c r="B30" s="222" t="s">
        <v>31</v>
      </c>
      <c r="C30" s="252">
        <v>28</v>
      </c>
      <c r="D30" s="252">
        <v>33</v>
      </c>
      <c r="E30" s="252">
        <v>110</v>
      </c>
      <c r="F30" s="252">
        <v>50</v>
      </c>
      <c r="G30" s="252">
        <v>39</v>
      </c>
      <c r="H30" s="251">
        <f t="shared" si="4"/>
        <v>260</v>
      </c>
    </row>
    <row r="31" spans="1:16">
      <c r="B31" s="9" t="s">
        <v>390</v>
      </c>
      <c r="C31" s="251">
        <v>5</v>
      </c>
      <c r="D31" s="251">
        <v>25</v>
      </c>
      <c r="E31" s="251">
        <v>30</v>
      </c>
      <c r="F31" s="251">
        <v>28</v>
      </c>
      <c r="G31" s="251">
        <v>22</v>
      </c>
      <c r="H31" s="251">
        <f t="shared" si="4"/>
        <v>110</v>
      </c>
    </row>
    <row r="32" spans="1:16">
      <c r="B32" s="222" t="s">
        <v>283</v>
      </c>
      <c r="C32" s="252">
        <f>SUM(C27:C31)</f>
        <v>121</v>
      </c>
      <c r="D32" s="252">
        <f t="shared" ref="D32:G32" si="5">SUM(D27:D31)</f>
        <v>296</v>
      </c>
      <c r="E32" s="252">
        <f t="shared" si="5"/>
        <v>312</v>
      </c>
      <c r="F32" s="252">
        <f t="shared" si="5"/>
        <v>204</v>
      </c>
      <c r="G32" s="252">
        <f t="shared" si="5"/>
        <v>297</v>
      </c>
      <c r="H32" s="252">
        <f>SUM(H27:H31)</f>
        <v>1230</v>
      </c>
      <c r="I32" s="253">
        <f>SUM(C32:G32)</f>
        <v>1230</v>
      </c>
    </row>
    <row r="33" spans="3:3">
      <c r="C33" s="250"/>
    </row>
    <row r="90" spans="2:8">
      <c r="B90" s="221"/>
      <c r="C90" s="221" t="s">
        <v>2767</v>
      </c>
      <c r="D90" s="221"/>
      <c r="E90" s="221"/>
      <c r="F90" s="221"/>
      <c r="G90" s="221"/>
      <c r="H90" s="221"/>
    </row>
    <row r="91" spans="2:8">
      <c r="B91" s="224" t="s">
        <v>2766</v>
      </c>
      <c r="C91" s="224" t="s">
        <v>2763</v>
      </c>
      <c r="D91" s="224" t="s">
        <v>2756</v>
      </c>
      <c r="E91" s="224" t="s">
        <v>2754</v>
      </c>
      <c r="F91" s="224" t="s">
        <v>2757</v>
      </c>
      <c r="G91" s="224" t="s">
        <v>2755</v>
      </c>
      <c r="H91" s="224" t="s">
        <v>2765</v>
      </c>
    </row>
    <row r="92" spans="2:8">
      <c r="B92" s="9" t="s">
        <v>2760</v>
      </c>
      <c r="C92" s="220">
        <f>C27/$C$99</f>
        <v>0.256198347107438</v>
      </c>
      <c r="D92" s="220">
        <f>D27/D99</f>
        <v>0.20270270270270271</v>
      </c>
      <c r="E92" s="220">
        <f>E27/$E$99</f>
        <v>0.15064102564102563</v>
      </c>
      <c r="F92" s="220">
        <f>F27/$F$99</f>
        <v>0.20588235294117646</v>
      </c>
      <c r="G92" s="220">
        <f>G27/$G$99</f>
        <v>0.18181818181818182</v>
      </c>
      <c r="H92" s="251"/>
    </row>
    <row r="93" spans="2:8">
      <c r="B93" s="254" t="s">
        <v>29</v>
      </c>
      <c r="C93" s="220">
        <f t="shared" ref="C93:C96" si="6">C28/$C$99</f>
        <v>0.13223140495867769</v>
      </c>
      <c r="D93" s="220">
        <f t="shared" ref="D93:D96" si="7">D28/$D$99</f>
        <v>0.1858108108108108</v>
      </c>
      <c r="E93" s="220">
        <f t="shared" ref="E93:E96" si="8">E28/$E$99</f>
        <v>0.13141025641025642</v>
      </c>
      <c r="F93" s="220">
        <f t="shared" ref="F93:F96" si="9">F28/$F$99</f>
        <v>0.18137254901960784</v>
      </c>
      <c r="G93" s="220">
        <f t="shared" ref="G93:G96" si="10">G28/$G$99</f>
        <v>0.23232323232323232</v>
      </c>
      <c r="H93" s="251"/>
    </row>
    <row r="94" spans="2:8">
      <c r="B94" s="254" t="s">
        <v>30</v>
      </c>
      <c r="C94" s="220">
        <f t="shared" si="6"/>
        <v>0.33884297520661155</v>
      </c>
      <c r="D94" s="220">
        <f t="shared" si="7"/>
        <v>0.41554054054054052</v>
      </c>
      <c r="E94" s="220">
        <f t="shared" si="8"/>
        <v>0.26923076923076922</v>
      </c>
      <c r="F94" s="220">
        <f t="shared" si="9"/>
        <v>0.23039215686274508</v>
      </c>
      <c r="G94" s="220">
        <f t="shared" si="10"/>
        <v>0.38047138047138046</v>
      </c>
      <c r="H94" s="251"/>
    </row>
    <row r="95" spans="2:8">
      <c r="B95" s="254" t="s">
        <v>31</v>
      </c>
      <c r="C95" s="220">
        <f t="shared" si="6"/>
        <v>0.23140495867768596</v>
      </c>
      <c r="D95" s="220">
        <f t="shared" si="7"/>
        <v>0.11148648648648649</v>
      </c>
      <c r="E95" s="220">
        <f t="shared" si="8"/>
        <v>0.35256410256410259</v>
      </c>
      <c r="F95" s="220">
        <f t="shared" si="9"/>
        <v>0.24509803921568626</v>
      </c>
      <c r="G95" s="220">
        <f t="shared" si="10"/>
        <v>0.13131313131313133</v>
      </c>
      <c r="H95" s="251"/>
    </row>
    <row r="96" spans="2:8">
      <c r="B96" s="222" t="s">
        <v>390</v>
      </c>
      <c r="C96" s="223">
        <f t="shared" si="6"/>
        <v>4.1322314049586778E-2</v>
      </c>
      <c r="D96" s="223">
        <f t="shared" si="7"/>
        <v>8.4459459459459457E-2</v>
      </c>
      <c r="E96" s="223">
        <f t="shared" si="8"/>
        <v>9.6153846153846159E-2</v>
      </c>
      <c r="F96" s="223">
        <f t="shared" si="9"/>
        <v>0.13725490196078433</v>
      </c>
      <c r="G96" s="223">
        <f t="shared" si="10"/>
        <v>7.407407407407407E-2</v>
      </c>
      <c r="H96" s="251"/>
    </row>
    <row r="97" spans="2:8">
      <c r="B97" s="222" t="s">
        <v>283</v>
      </c>
      <c r="C97" s="223">
        <f>SUM(C92:C96)</f>
        <v>1</v>
      </c>
      <c r="D97" s="223">
        <f t="shared" ref="D97:G97" si="11">SUM(D92:D96)</f>
        <v>0.99999999999999989</v>
      </c>
      <c r="E97" s="223">
        <f t="shared" si="11"/>
        <v>1.0000000000000002</v>
      </c>
      <c r="F97" s="223">
        <f t="shared" si="11"/>
        <v>1</v>
      </c>
      <c r="G97" s="223">
        <f t="shared" si="11"/>
        <v>0.99999999999999989</v>
      </c>
      <c r="H97" s="252"/>
    </row>
    <row r="99" spans="2:8">
      <c r="C99" s="253">
        <v>121</v>
      </c>
      <c r="D99">
        <v>296</v>
      </c>
      <c r="E99">
        <v>312</v>
      </c>
      <c r="F99">
        <v>204</v>
      </c>
      <c r="G99">
        <v>297</v>
      </c>
    </row>
  </sheetData>
  <sortState ref="B107:I126">
    <sortCondition ref="B107:B126"/>
    <sortCondition ref="C107:C126"/>
  </sortState>
  <pageMargins left="0.7" right="0.7" top="0.75" bottom="0.75" header="0.3" footer="0.3"/>
  <pageSetup orientation="landscape"/>
  <drawing r:id="rId1"/>
  <extLst>
    <ext xmlns:mx="http://schemas.microsoft.com/office/mac/excel/2008/main" uri="{64002731-A6B0-56B0-2670-7721B7C09600}">
      <mx:PLV Mode="0" OnePage="0" WScale="0"/>
    </ext>
  </extLst>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theme="7" tint="-0.249977111117893"/>
  </sheetPr>
  <dimension ref="B4:U84"/>
  <sheetViews>
    <sheetView zoomScale="85" zoomScaleNormal="85" zoomScalePageLayoutView="85" workbookViewId="0">
      <selection activeCell="X19" sqref="X19"/>
    </sheetView>
  </sheetViews>
  <sheetFormatPr baseColWidth="10" defaultColWidth="8.83203125" defaultRowHeight="14" x14ac:dyDescent="0"/>
  <cols>
    <col min="2" max="2" width="24.6640625" bestFit="1" customWidth="1"/>
    <col min="3" max="3" width="9" bestFit="1" customWidth="1"/>
  </cols>
  <sheetData>
    <row r="4" spans="2:5">
      <c r="B4" s="92" t="s">
        <v>28</v>
      </c>
      <c r="C4" s="93">
        <f>'5 Central TX'!C220+'10 Jacksonville FL'!D137+'3 Boston MA'!C221+'18 Seattle BSustainable'!C133</f>
        <v>81</v>
      </c>
      <c r="D4" s="153">
        <f>C4/$C$10</f>
        <v>0.13705583756345177</v>
      </c>
    </row>
    <row r="5" spans="2:5">
      <c r="B5" s="94" t="s">
        <v>29</v>
      </c>
      <c r="C5" s="95">
        <f>'5 Central TX'!C221+'10 Jacksonville FL'!D138+'3 Boston MA'!C222+'18 Seattle BSustainable'!C134</f>
        <v>100</v>
      </c>
      <c r="D5" s="153">
        <f>C5/$C$10</f>
        <v>0.16920473773265651</v>
      </c>
    </row>
    <row r="6" spans="2:5">
      <c r="B6" s="94" t="s">
        <v>30</v>
      </c>
      <c r="C6" s="95">
        <f>'5 Central TX'!C222+'10 Jacksonville FL'!D139+'3 Boston MA'!C223+'18 Seattle BSustainable'!C135</f>
        <v>203</v>
      </c>
      <c r="D6" s="153">
        <f>C6/$C$10</f>
        <v>0.34348561759729274</v>
      </c>
      <c r="E6" s="153">
        <f>D6+D7+D8</f>
        <v>0.69373942470389172</v>
      </c>
    </row>
    <row r="7" spans="2:5">
      <c r="B7" s="94" t="s">
        <v>31</v>
      </c>
      <c r="C7" s="95">
        <f>'5 Central TX'!C223+'10 Jacksonville FL'!D140+'3 Boston MA'!C224+'18 Seattle BSustainable'!C136</f>
        <v>133</v>
      </c>
      <c r="D7" s="153">
        <f>C7/$C$10</f>
        <v>0.22504230118443316</v>
      </c>
    </row>
    <row r="8" spans="2:5">
      <c r="B8" s="94" t="s">
        <v>390</v>
      </c>
      <c r="C8" s="95">
        <f>'5 Central TX'!C224+'10 Jacksonville FL'!D141+'3 Boston MA'!C225+'18 Seattle BSustainable'!C137</f>
        <v>74</v>
      </c>
      <c r="D8" s="153">
        <f>C8/$C$10</f>
        <v>0.12521150592216582</v>
      </c>
    </row>
    <row r="9" spans="2:5">
      <c r="B9" s="148"/>
      <c r="C9" s="149"/>
      <c r="D9" s="153"/>
    </row>
    <row r="10" spans="2:5">
      <c r="C10" s="5">
        <f>SUM(C4:C9)</f>
        <v>591</v>
      </c>
    </row>
    <row r="24" spans="2:21" ht="107">
      <c r="C24" s="214" t="s">
        <v>1867</v>
      </c>
      <c r="D24" s="214" t="s">
        <v>2747</v>
      </c>
      <c r="E24" s="214" t="s">
        <v>2751</v>
      </c>
      <c r="F24" s="214" t="s">
        <v>2753</v>
      </c>
      <c r="G24" s="209"/>
    </row>
    <row r="25" spans="2:21">
      <c r="B25" s="92" t="s">
        <v>28</v>
      </c>
      <c r="C25" s="212">
        <f>'5 Central TX'!C220</f>
        <v>29</v>
      </c>
      <c r="D25" s="212">
        <f>'10 Jacksonville FL'!D137</f>
        <v>8</v>
      </c>
      <c r="E25" s="212">
        <f>'3 Boston MA'!C221</f>
        <v>25</v>
      </c>
      <c r="F25" s="212">
        <f>'18 Seattle BSustainable'!C133</f>
        <v>19</v>
      </c>
    </row>
    <row r="26" spans="2:21">
      <c r="B26" s="94" t="s">
        <v>29</v>
      </c>
      <c r="C26" s="213">
        <f>'5 Central TX'!C221</f>
        <v>26</v>
      </c>
      <c r="D26" s="213">
        <f>'10 Jacksonville FL'!D138</f>
        <v>14</v>
      </c>
      <c r="E26" s="213">
        <f>'3 Boston MA'!C222</f>
        <v>31</v>
      </c>
      <c r="F26" s="213">
        <f>'18 Seattle BSustainable'!C134</f>
        <v>29</v>
      </c>
    </row>
    <row r="27" spans="2:21">
      <c r="B27" s="94" t="s">
        <v>30</v>
      </c>
      <c r="C27" s="210">
        <f>'5 Central TX'!C222</f>
        <v>40</v>
      </c>
      <c r="D27" s="210">
        <f>'10 Jacksonville FL'!D139</f>
        <v>35</v>
      </c>
      <c r="E27" s="210">
        <f>'3 Boston MA'!C223</f>
        <v>88</v>
      </c>
      <c r="F27" s="210">
        <f>'18 Seattle BSustainable'!C135</f>
        <v>40</v>
      </c>
    </row>
    <row r="28" spans="2:21">
      <c r="B28" s="94" t="s">
        <v>31</v>
      </c>
      <c r="C28" s="213">
        <f>'5 Central TX'!C223</f>
        <v>75</v>
      </c>
      <c r="D28" s="213">
        <f>'10 Jacksonville FL'!D140</f>
        <v>28</v>
      </c>
      <c r="E28" s="213">
        <f>'3 Boston MA'!C224</f>
        <v>18</v>
      </c>
      <c r="F28" s="213">
        <f>'18 Seattle BSustainable'!C136</f>
        <v>12</v>
      </c>
    </row>
    <row r="29" spans="2:21">
      <c r="B29" s="148" t="s">
        <v>390</v>
      </c>
      <c r="C29" s="211">
        <f>'5 Central TX'!C224</f>
        <v>20</v>
      </c>
      <c r="D29" s="211">
        <f>'10 Jacksonville FL'!D141</f>
        <v>25</v>
      </c>
      <c r="E29" s="211">
        <f>'3 Boston MA'!C225</f>
        <v>24</v>
      </c>
      <c r="F29" s="211">
        <f>'18 Seattle BSustainable'!C137</f>
        <v>5</v>
      </c>
    </row>
    <row r="30" spans="2:21">
      <c r="C30" s="90">
        <f>SUM(C25:C29)</f>
        <v>190</v>
      </c>
      <c r="D30" s="90">
        <f>SUM(D25:D29)</f>
        <v>110</v>
      </c>
      <c r="E30" s="90">
        <f>SUM(E25:E29)</f>
        <v>186</v>
      </c>
      <c r="F30" s="90">
        <f>SUM(F25:F29)</f>
        <v>105</v>
      </c>
      <c r="H30">
        <f>SUM(C30:F30)</f>
        <v>591</v>
      </c>
      <c r="I30" s="90"/>
      <c r="O30" s="90"/>
      <c r="T30" s="90"/>
      <c r="U30" s="90"/>
    </row>
    <row r="32" spans="2:21">
      <c r="C32" s="155" t="s">
        <v>1086</v>
      </c>
      <c r="D32" t="s">
        <v>2759</v>
      </c>
      <c r="E32" s="155" t="s">
        <v>1087</v>
      </c>
      <c r="F32" t="s">
        <v>2759</v>
      </c>
      <c r="G32" s="155" t="s">
        <v>1088</v>
      </c>
      <c r="H32" t="s">
        <v>2759</v>
      </c>
    </row>
    <row r="33" spans="2:16">
      <c r="B33" s="92" t="s">
        <v>276</v>
      </c>
      <c r="C33">
        <f>'5 Central TX'!O207+'10 Jacksonville FL'!P126+'3 Boston MA'!O209+'18 Seattle BSustainable'!O121</f>
        <v>14</v>
      </c>
      <c r="D33" s="153">
        <f t="shared" ref="D33:D38" si="0">C33/$G$39</f>
        <v>2.3688663282571912E-2</v>
      </c>
      <c r="E33">
        <f>'5 Central TX'!P207+'10 Jacksonville FL'!Q126+'3 Boston MA'!P209+'18 Seattle BSustainable'!P121</f>
        <v>69</v>
      </c>
      <c r="F33" s="153">
        <f t="shared" ref="F33:F38" si="1">E33/$G$39</f>
        <v>0.116751269035533</v>
      </c>
      <c r="G33">
        <f t="shared" ref="G33:G38" si="2">E33+C33</f>
        <v>83</v>
      </c>
      <c r="H33" s="153">
        <f t="shared" ref="H33:H38" si="3">G33/$G$39</f>
        <v>0.14043993231810489</v>
      </c>
    </row>
    <row r="34" spans="2:16">
      <c r="B34" s="94" t="s">
        <v>448</v>
      </c>
      <c r="C34">
        <f>'5 Central TX'!O208+'10 Jacksonville FL'!P127+'3 Boston MA'!O210+'18 Seattle BSustainable'!O122</f>
        <v>3</v>
      </c>
      <c r="D34" s="153">
        <f t="shared" si="0"/>
        <v>5.076142131979695E-3</v>
      </c>
      <c r="E34">
        <f>'5 Central TX'!P208+'10 Jacksonville FL'!Q127+'3 Boston MA'!P210+'18 Seattle BSustainable'!P122</f>
        <v>0</v>
      </c>
      <c r="F34" s="153">
        <f t="shared" si="1"/>
        <v>0</v>
      </c>
      <c r="G34">
        <f t="shared" si="2"/>
        <v>3</v>
      </c>
      <c r="H34" s="153">
        <f t="shared" si="3"/>
        <v>5.076142131979695E-3</v>
      </c>
    </row>
    <row r="35" spans="2:16">
      <c r="B35" s="94" t="s">
        <v>277</v>
      </c>
      <c r="C35">
        <f>'5 Central TX'!O209+'10 Jacksonville FL'!P128+'3 Boston MA'!O211+'18 Seattle BSustainable'!O123</f>
        <v>128</v>
      </c>
      <c r="D35" s="153">
        <f t="shared" si="0"/>
        <v>0.21658206429780033</v>
      </c>
      <c r="E35">
        <f>'5 Central TX'!P209+'10 Jacksonville FL'!Q128+'3 Boston MA'!P211+'18 Seattle BSustainable'!P123</f>
        <v>310</v>
      </c>
      <c r="F35" s="153">
        <f t="shared" si="1"/>
        <v>0.52453468697123518</v>
      </c>
      <c r="G35">
        <f t="shared" si="2"/>
        <v>438</v>
      </c>
      <c r="H35" s="219">
        <f t="shared" si="3"/>
        <v>0.74111675126903553</v>
      </c>
    </row>
    <row r="36" spans="2:16">
      <c r="B36" s="94" t="s">
        <v>278</v>
      </c>
      <c r="C36">
        <f>'5 Central TX'!O210+'10 Jacksonville FL'!P129+'3 Boston MA'!O212+'18 Seattle BSustainable'!O124</f>
        <v>17</v>
      </c>
      <c r="D36" s="153">
        <f t="shared" si="0"/>
        <v>2.8764805414551606E-2</v>
      </c>
      <c r="E36">
        <f>'5 Central TX'!P210+'10 Jacksonville FL'!Q129+'3 Boston MA'!P212+'18 Seattle BSustainable'!P124</f>
        <v>14</v>
      </c>
      <c r="F36" s="153">
        <f t="shared" si="1"/>
        <v>2.3688663282571912E-2</v>
      </c>
      <c r="G36">
        <f t="shared" si="2"/>
        <v>31</v>
      </c>
      <c r="H36" s="153">
        <f t="shared" si="3"/>
        <v>5.2453468697123522E-2</v>
      </c>
    </row>
    <row r="37" spans="2:16">
      <c r="B37" s="94" t="s">
        <v>279</v>
      </c>
      <c r="C37">
        <f>'5 Central TX'!O211+'10 Jacksonville FL'!P130+'3 Boston MA'!O213+'18 Seattle BSustainable'!O125</f>
        <v>1</v>
      </c>
      <c r="D37" s="153">
        <f t="shared" si="0"/>
        <v>1.6920473773265651E-3</v>
      </c>
      <c r="E37">
        <f>'5 Central TX'!P211+'10 Jacksonville FL'!Q130+'3 Boston MA'!P213+'18 Seattle BSustainable'!P125</f>
        <v>8</v>
      </c>
      <c r="F37" s="153">
        <f t="shared" si="1"/>
        <v>1.3536379018612521E-2</v>
      </c>
      <c r="G37">
        <f t="shared" si="2"/>
        <v>9</v>
      </c>
      <c r="H37" s="153">
        <f t="shared" si="3"/>
        <v>1.5228426395939087E-2</v>
      </c>
    </row>
    <row r="38" spans="2:16" ht="15" thickBot="1">
      <c r="B38" s="94" t="s">
        <v>280</v>
      </c>
      <c r="C38">
        <f>'5 Central TX'!O212+'10 Jacksonville FL'!P131+'3 Boston MA'!O214+'18 Seattle BSustainable'!O126</f>
        <v>15</v>
      </c>
      <c r="D38" s="153">
        <f t="shared" si="0"/>
        <v>2.5380710659898477E-2</v>
      </c>
      <c r="E38">
        <f>'5 Central TX'!P212+'10 Jacksonville FL'!Q131+'3 Boston MA'!P214+'18 Seattle BSustainable'!P126</f>
        <v>12</v>
      </c>
      <c r="F38" s="153">
        <f t="shared" si="1"/>
        <v>2.030456852791878E-2</v>
      </c>
      <c r="G38">
        <f t="shared" si="2"/>
        <v>27</v>
      </c>
      <c r="H38" s="153">
        <f t="shared" si="3"/>
        <v>4.5685279187817257E-2</v>
      </c>
    </row>
    <row r="39" spans="2:16" ht="15" thickTop="1">
      <c r="B39" s="96" t="s">
        <v>282</v>
      </c>
      <c r="G39" s="5">
        <f>SUM(G33:G38)</f>
        <v>591</v>
      </c>
    </row>
    <row r="43" spans="2:16">
      <c r="B43" s="28"/>
      <c r="C43" s="301" t="s">
        <v>9</v>
      </c>
      <c r="D43" s="302"/>
      <c r="E43" s="302"/>
      <c r="F43" s="302"/>
      <c r="G43" s="302"/>
      <c r="H43" s="303"/>
      <c r="I43" s="301" t="s">
        <v>8</v>
      </c>
      <c r="J43" s="302"/>
      <c r="K43" s="302"/>
      <c r="L43" s="302"/>
      <c r="M43" s="302"/>
      <c r="N43" s="304"/>
      <c r="O43" s="104"/>
      <c r="P43" s="104"/>
    </row>
    <row r="44" spans="2:16">
      <c r="B44" s="29"/>
      <c r="C44" s="83" t="s">
        <v>13</v>
      </c>
      <c r="D44" s="23"/>
      <c r="E44" s="23"/>
      <c r="F44" s="23"/>
      <c r="G44" s="23"/>
      <c r="H44" s="24" t="s">
        <v>12</v>
      </c>
      <c r="I44" s="22" t="s">
        <v>13</v>
      </c>
      <c r="J44" s="23"/>
      <c r="K44" s="23"/>
      <c r="L44" s="23"/>
      <c r="M44" s="23"/>
      <c r="N44" s="24" t="s">
        <v>12</v>
      </c>
      <c r="O44" s="104"/>
      <c r="P44" s="104"/>
    </row>
    <row r="45" spans="2:16">
      <c r="B45" s="67" t="s">
        <v>15</v>
      </c>
      <c r="C45" s="309" t="s">
        <v>2</v>
      </c>
      <c r="D45" s="310"/>
      <c r="E45" s="310" t="s">
        <v>1</v>
      </c>
      <c r="F45" s="310"/>
      <c r="G45" s="310" t="s">
        <v>0</v>
      </c>
      <c r="H45" s="311"/>
      <c r="I45" s="309" t="s">
        <v>2</v>
      </c>
      <c r="J45" s="310"/>
      <c r="K45" s="310" t="s">
        <v>1</v>
      </c>
      <c r="L45" s="310"/>
      <c r="M45" s="310" t="s">
        <v>0</v>
      </c>
      <c r="N45" s="311"/>
      <c r="O45" s="104"/>
      <c r="P45" s="104"/>
    </row>
    <row r="46" spans="2:16">
      <c r="B46" s="168" t="s">
        <v>213</v>
      </c>
      <c r="C46" s="84" t="s">
        <v>7</v>
      </c>
      <c r="D46" s="53" t="s">
        <v>6</v>
      </c>
      <c r="E46" s="53" t="s">
        <v>4</v>
      </c>
      <c r="F46" s="53" t="s">
        <v>5</v>
      </c>
      <c r="G46" s="53"/>
      <c r="H46" s="54" t="s">
        <v>3</v>
      </c>
      <c r="I46" s="52" t="s">
        <v>7</v>
      </c>
      <c r="J46" s="53" t="s">
        <v>6</v>
      </c>
      <c r="K46" s="53" t="s">
        <v>4</v>
      </c>
      <c r="L46" s="53" t="s">
        <v>5</v>
      </c>
      <c r="M46" s="53"/>
      <c r="N46" s="54" t="s">
        <v>3</v>
      </c>
      <c r="O46" s="104"/>
      <c r="P46" s="104"/>
    </row>
    <row r="47" spans="2:16">
      <c r="B47" s="92" t="s">
        <v>28</v>
      </c>
      <c r="C47" s="171">
        <f>'5 Central TX'!C235+'10 Jacksonville FL'!D150+'3 Boston MA'!C233+'18 Seattle BSustainable'!C145</f>
        <v>7</v>
      </c>
      <c r="D47" s="171">
        <f>'5 Central TX'!D235+'10 Jacksonville FL'!E150+'3 Boston MA'!D233+'18 Seattle BSustainable'!D145</f>
        <v>8</v>
      </c>
      <c r="E47" s="171">
        <f>'5 Central TX'!E235+'10 Jacksonville FL'!F150+'3 Boston MA'!E233+'18 Seattle BSustainable'!E145</f>
        <v>6</v>
      </c>
      <c r="F47" s="171">
        <f>'5 Central TX'!F235+'10 Jacksonville FL'!G150+'3 Boston MA'!F233+'18 Seattle BSustainable'!F145</f>
        <v>0</v>
      </c>
      <c r="G47" s="171">
        <f>'5 Central TX'!G235+'10 Jacksonville FL'!H150+'3 Boston MA'!G233+'18 Seattle BSustainable'!G145</f>
        <v>0</v>
      </c>
      <c r="H47" s="171">
        <f>'5 Central TX'!H235+'10 Jacksonville FL'!I150+'3 Boston MA'!H233+'18 Seattle BSustainable'!H145</f>
        <v>4</v>
      </c>
      <c r="I47" s="171">
        <f>'5 Central TX'!I235+'10 Jacksonville FL'!J150+'3 Boston MA'!I233+'18 Seattle BSustainable'!I145</f>
        <v>15</v>
      </c>
      <c r="J47" s="171">
        <f>'5 Central TX'!J235+'10 Jacksonville FL'!K150+'3 Boston MA'!J233+'18 Seattle BSustainable'!J145</f>
        <v>13</v>
      </c>
      <c r="K47" s="171">
        <f>'5 Central TX'!K235+'10 Jacksonville FL'!L150+'3 Boston MA'!K233+'18 Seattle BSustainable'!K145</f>
        <v>15</v>
      </c>
      <c r="L47" s="171">
        <f>'5 Central TX'!L235+'10 Jacksonville FL'!M150+'3 Boston MA'!L233+'18 Seattle BSustainable'!L145</f>
        <v>9</v>
      </c>
      <c r="M47" s="171">
        <f>'5 Central TX'!M235+'10 Jacksonville FL'!N150+'3 Boston MA'!M233+'18 Seattle BSustainable'!M145</f>
        <v>0</v>
      </c>
      <c r="N47" s="171">
        <f>'5 Central TX'!N235+'10 Jacksonville FL'!O150+'3 Boston MA'!N233+'18 Seattle BSustainable'!N145</f>
        <v>4</v>
      </c>
      <c r="O47" s="218"/>
      <c r="P47" s="170"/>
    </row>
    <row r="48" spans="2:16">
      <c r="B48" s="94"/>
      <c r="C48" s="173"/>
      <c r="D48" s="95"/>
      <c r="E48" s="95"/>
      <c r="F48" s="95"/>
      <c r="G48" s="95"/>
      <c r="H48" s="176">
        <f>(SUM(C47:H47))/$O$61</f>
        <v>4.2301184433164128E-2</v>
      </c>
      <c r="I48" s="173"/>
      <c r="J48" s="95"/>
      <c r="K48" s="95"/>
      <c r="L48" s="95"/>
      <c r="M48" s="95"/>
      <c r="N48" s="176">
        <f>(SUM(I47:N47))/$O$61</f>
        <v>9.475465313028765E-2</v>
      </c>
      <c r="O48" s="218"/>
      <c r="P48" s="170"/>
    </row>
    <row r="49" spans="2:17">
      <c r="B49" s="94" t="s">
        <v>29</v>
      </c>
      <c r="C49" s="171">
        <f>'5 Central TX'!C237+'10 Jacksonville FL'!D152+'3 Boston MA'!C235+'18 Seattle BSustainable'!C147</f>
        <v>20</v>
      </c>
      <c r="D49" s="171">
        <f>'5 Central TX'!D237+'10 Jacksonville FL'!E152+'3 Boston MA'!D235+'18 Seattle BSustainable'!D147</f>
        <v>2</v>
      </c>
      <c r="E49" s="171">
        <f>'5 Central TX'!E237+'10 Jacksonville FL'!F152+'3 Boston MA'!E235+'18 Seattle BSustainable'!E147</f>
        <v>29</v>
      </c>
      <c r="F49" s="171">
        <f>'5 Central TX'!F237+'10 Jacksonville FL'!G152+'3 Boston MA'!F235+'18 Seattle BSustainable'!F147</f>
        <v>5</v>
      </c>
      <c r="G49" s="171">
        <f>'5 Central TX'!G237+'10 Jacksonville FL'!H152+'3 Boston MA'!G235+'18 Seattle BSustainable'!G147</f>
        <v>0</v>
      </c>
      <c r="H49" s="171">
        <f>'5 Central TX'!H237+'10 Jacksonville FL'!I152+'3 Boston MA'!H235+'18 Seattle BSustainable'!H147</f>
        <v>2</v>
      </c>
      <c r="I49" s="171">
        <f>'5 Central TX'!I237+'10 Jacksonville FL'!J152+'3 Boston MA'!I235+'18 Seattle BSustainable'!I147</f>
        <v>20</v>
      </c>
      <c r="J49" s="171">
        <f>'5 Central TX'!J237+'10 Jacksonville FL'!K152+'3 Boston MA'!J235+'18 Seattle BSustainable'!J147</f>
        <v>0</v>
      </c>
      <c r="K49" s="171">
        <f>'5 Central TX'!K237+'10 Jacksonville FL'!L152+'3 Boston MA'!K235+'18 Seattle BSustainable'!K147</f>
        <v>19</v>
      </c>
      <c r="L49" s="171">
        <f>'5 Central TX'!L237+'10 Jacksonville FL'!M152+'3 Boston MA'!L235+'18 Seattle BSustainable'!L147</f>
        <v>3</v>
      </c>
      <c r="M49" s="171">
        <f>'5 Central TX'!M237+'10 Jacksonville FL'!N152+'3 Boston MA'!M235+'18 Seattle BSustainable'!M147</f>
        <v>0</v>
      </c>
      <c r="N49" s="171">
        <f>'5 Central TX'!N237+'10 Jacksonville FL'!O152+'3 Boston MA'!N235+'18 Seattle BSustainable'!N147</f>
        <v>1</v>
      </c>
      <c r="O49" s="218"/>
      <c r="P49" s="170"/>
    </row>
    <row r="50" spans="2:17">
      <c r="B50" s="94"/>
      <c r="C50" s="173"/>
      <c r="D50" s="95"/>
      <c r="E50" s="95"/>
      <c r="F50" s="95"/>
      <c r="G50" s="95"/>
      <c r="H50" s="176">
        <f>(SUM(C49:H49))/$O$61</f>
        <v>9.8138747884940772E-2</v>
      </c>
      <c r="I50" s="173"/>
      <c r="J50" s="95"/>
      <c r="K50" s="95"/>
      <c r="L50" s="95"/>
      <c r="M50" s="95"/>
      <c r="N50" s="176">
        <f>(SUM(I49:N49))/$O$61</f>
        <v>7.2758037225042302E-2</v>
      </c>
      <c r="O50" s="218"/>
      <c r="P50" s="170"/>
    </row>
    <row r="51" spans="2:17">
      <c r="B51" s="94" t="s">
        <v>30</v>
      </c>
      <c r="C51" s="171">
        <f>'5 Central TX'!C239+'10 Jacksonville FL'!D154+'3 Boston MA'!C237+'18 Seattle BSustainable'!C149</f>
        <v>37</v>
      </c>
      <c r="D51" s="171">
        <f>'5 Central TX'!D239+'10 Jacksonville FL'!E154+'3 Boston MA'!D237+'18 Seattle BSustainable'!D149</f>
        <v>18</v>
      </c>
      <c r="E51" s="171">
        <f>'5 Central TX'!E239+'10 Jacksonville FL'!F154+'3 Boston MA'!E237+'18 Seattle BSustainable'!E149</f>
        <v>21</v>
      </c>
      <c r="F51" s="171">
        <f>'5 Central TX'!F239+'10 Jacksonville FL'!G154+'3 Boston MA'!F237+'18 Seattle BSustainable'!F149</f>
        <v>3</v>
      </c>
      <c r="G51" s="171">
        <f>'5 Central TX'!G239+'10 Jacksonville FL'!H154+'3 Boston MA'!G237+'18 Seattle BSustainable'!G149</f>
        <v>0</v>
      </c>
      <c r="H51" s="171">
        <f>'5 Central TX'!H239+'10 Jacksonville FL'!I154+'3 Boston MA'!H237+'18 Seattle BSustainable'!H149</f>
        <v>2</v>
      </c>
      <c r="I51" s="171">
        <f>'5 Central TX'!I239+'10 Jacksonville FL'!J154+'3 Boston MA'!I237+'18 Seattle BSustainable'!I149</f>
        <v>51</v>
      </c>
      <c r="J51" s="171">
        <f>'5 Central TX'!J239+'10 Jacksonville FL'!K154+'3 Boston MA'!J237+'18 Seattle BSustainable'!J149</f>
        <v>10</v>
      </c>
      <c r="K51" s="171">
        <f>'5 Central TX'!K239+'10 Jacksonville FL'!L154+'3 Boston MA'!K237+'18 Seattle BSustainable'!K149</f>
        <v>46</v>
      </c>
      <c r="L51" s="171">
        <f>'5 Central TX'!L239+'10 Jacksonville FL'!M154+'3 Boston MA'!L237+'18 Seattle BSustainable'!L149</f>
        <v>14</v>
      </c>
      <c r="M51" s="171">
        <f>'5 Central TX'!M239+'10 Jacksonville FL'!N154+'3 Boston MA'!M237+'18 Seattle BSustainable'!M149</f>
        <v>0</v>
      </c>
      <c r="N51" s="171">
        <f>'5 Central TX'!N239+'10 Jacksonville FL'!O154+'3 Boston MA'!N237+'18 Seattle BSustainable'!N149</f>
        <v>1</v>
      </c>
      <c r="O51" s="218"/>
      <c r="P51" s="170"/>
    </row>
    <row r="52" spans="2:17">
      <c r="B52" s="94"/>
      <c r="C52" s="173"/>
      <c r="D52" s="95"/>
      <c r="E52" s="95"/>
      <c r="F52" s="95"/>
      <c r="G52" s="95"/>
      <c r="H52" s="176">
        <f>(SUM(C51:H51))/$O$61</f>
        <v>0.13705583756345177</v>
      </c>
      <c r="I52" s="173"/>
      <c r="J52" s="95"/>
      <c r="K52" s="95"/>
      <c r="L52" s="95"/>
      <c r="M52" s="95"/>
      <c r="N52" s="190">
        <f>(SUM(I51:N51))/$O$61</f>
        <v>0.20642978003384094</v>
      </c>
      <c r="O52" s="218"/>
      <c r="P52" s="170"/>
    </row>
    <row r="53" spans="2:17">
      <c r="B53" s="94" t="s">
        <v>31</v>
      </c>
      <c r="C53" s="171">
        <f>'5 Central TX'!C241+'10 Jacksonville FL'!D156+'3 Boston MA'!C239+'18 Seattle BSustainable'!C151</f>
        <v>4</v>
      </c>
      <c r="D53" s="171">
        <f>'5 Central TX'!D241+'10 Jacksonville FL'!E156+'3 Boston MA'!D239+'18 Seattle BSustainable'!D151</f>
        <v>3</v>
      </c>
      <c r="E53" s="171">
        <f>'5 Central TX'!E241+'10 Jacksonville FL'!F156+'3 Boston MA'!E239+'18 Seattle BSustainable'!E151</f>
        <v>7</v>
      </c>
      <c r="F53" s="171">
        <f>'5 Central TX'!F241+'10 Jacksonville FL'!G156+'3 Boston MA'!F239+'18 Seattle BSustainable'!F151</f>
        <v>0</v>
      </c>
      <c r="G53" s="171">
        <f>'5 Central TX'!G241+'10 Jacksonville FL'!H156+'3 Boston MA'!G239+'18 Seattle BSustainable'!G151</f>
        <v>0</v>
      </c>
      <c r="H53" s="171">
        <f>'5 Central TX'!H241+'10 Jacksonville FL'!I156+'3 Boston MA'!H239+'18 Seattle BSustainable'!H151</f>
        <v>0</v>
      </c>
      <c r="I53" s="171">
        <f>'5 Central TX'!I241+'10 Jacksonville FL'!J156+'3 Boston MA'!I239+'18 Seattle BSustainable'!I151</f>
        <v>42</v>
      </c>
      <c r="J53" s="171">
        <f>'5 Central TX'!J241+'10 Jacksonville FL'!K156+'3 Boston MA'!J239+'18 Seattle BSustainable'!J151</f>
        <v>26</v>
      </c>
      <c r="K53" s="171">
        <f>'5 Central TX'!K241+'10 Jacksonville FL'!L156+'3 Boston MA'!K239+'18 Seattle BSustainable'!K151</f>
        <v>33</v>
      </c>
      <c r="L53" s="171">
        <f>'5 Central TX'!L241+'10 Jacksonville FL'!M156+'3 Boston MA'!L239+'18 Seattle BSustainable'!L151</f>
        <v>16</v>
      </c>
      <c r="M53" s="171">
        <f>'5 Central TX'!M241+'10 Jacksonville FL'!N156+'3 Boston MA'!M239+'18 Seattle BSustainable'!M151</f>
        <v>0</v>
      </c>
      <c r="N53" s="171">
        <f>'5 Central TX'!N241+'10 Jacksonville FL'!O156+'3 Boston MA'!N239+'18 Seattle BSustainable'!N151</f>
        <v>1</v>
      </c>
      <c r="O53" s="218"/>
      <c r="P53" s="170"/>
    </row>
    <row r="54" spans="2:17">
      <c r="B54" s="94"/>
      <c r="C54" s="173"/>
      <c r="D54" s="95"/>
      <c r="E54" s="95"/>
      <c r="F54" s="95"/>
      <c r="G54" s="95"/>
      <c r="H54" s="176">
        <f>(SUM(C53:H53))/$O$61</f>
        <v>2.3688663282571912E-2</v>
      </c>
      <c r="I54" s="173"/>
      <c r="J54" s="95"/>
      <c r="K54" s="95"/>
      <c r="L54" s="95"/>
      <c r="M54" s="95"/>
      <c r="N54" s="190">
        <f>(SUM(I53:N53))/$O$61</f>
        <v>0.19966159052453469</v>
      </c>
      <c r="O54" s="218"/>
      <c r="P54" s="170"/>
    </row>
    <row r="55" spans="2:17">
      <c r="B55" s="94" t="s">
        <v>390</v>
      </c>
      <c r="C55" s="171">
        <f>'5 Central TX'!C243+'10 Jacksonville FL'!D158+'3 Boston MA'!C241+'18 Seattle BSustainable'!C153</f>
        <v>0</v>
      </c>
      <c r="D55" s="171">
        <f>'5 Central TX'!D243+'10 Jacksonville FL'!E158+'3 Boston MA'!D241+'18 Seattle BSustainable'!D153</f>
        <v>0</v>
      </c>
      <c r="E55" s="171">
        <f>'5 Central TX'!E243+'10 Jacksonville FL'!F158+'3 Boston MA'!E241+'18 Seattle BSustainable'!E153</f>
        <v>0</v>
      </c>
      <c r="F55" s="171">
        <f>'5 Central TX'!F243+'10 Jacksonville FL'!G158+'3 Boston MA'!F241+'18 Seattle BSustainable'!F153</f>
        <v>0</v>
      </c>
      <c r="G55" s="171">
        <f>'5 Central TX'!G243+'10 Jacksonville FL'!H158+'3 Boston MA'!G241+'18 Seattle BSustainable'!G153</f>
        <v>0</v>
      </c>
      <c r="H55" s="171">
        <f>'5 Central TX'!H243+'10 Jacksonville FL'!I158+'3 Boston MA'!H241+'18 Seattle BSustainable'!H153</f>
        <v>0</v>
      </c>
      <c r="I55" s="171">
        <f>'5 Central TX'!I243+'10 Jacksonville FL'!J158+'3 Boston MA'!I241+'18 Seattle BSustainable'!I153</f>
        <v>50</v>
      </c>
      <c r="J55" s="171">
        <f>'5 Central TX'!J243+'10 Jacksonville FL'!K158+'3 Boston MA'!J241+'18 Seattle BSustainable'!J153</f>
        <v>3</v>
      </c>
      <c r="K55" s="171">
        <f>'5 Central TX'!K243+'10 Jacksonville FL'!L158+'3 Boston MA'!K241+'18 Seattle BSustainable'!K153</f>
        <v>15</v>
      </c>
      <c r="L55" s="171">
        <f>'5 Central TX'!L243+'10 Jacksonville FL'!M158+'3 Boston MA'!L241+'18 Seattle BSustainable'!L153</f>
        <v>4</v>
      </c>
      <c r="M55" s="171">
        <f>'5 Central TX'!M243+'10 Jacksonville FL'!N158+'3 Boston MA'!M241+'18 Seattle BSustainable'!M153</f>
        <v>0</v>
      </c>
      <c r="N55" s="171">
        <f>'5 Central TX'!N243+'10 Jacksonville FL'!O158+'3 Boston MA'!N241+'18 Seattle BSustainable'!N153</f>
        <v>2</v>
      </c>
      <c r="O55" s="218"/>
      <c r="P55" s="170"/>
      <c r="Q55" s="153"/>
    </row>
    <row r="56" spans="2:17">
      <c r="B56" s="148"/>
      <c r="C56" s="175"/>
      <c r="D56" s="149"/>
      <c r="E56" s="149"/>
      <c r="F56" s="149"/>
      <c r="G56" s="149"/>
      <c r="H56" s="177">
        <f>(SUM(C55:H55))/$O$61</f>
        <v>0</v>
      </c>
      <c r="I56" s="175"/>
      <c r="J56" s="149"/>
      <c r="K56" s="149"/>
      <c r="L56" s="149"/>
      <c r="M56" s="149"/>
      <c r="N56" s="177">
        <f>(SUM(I55:N55))/$O$61</f>
        <v>0.12521150592216582</v>
      </c>
      <c r="O56" s="218"/>
      <c r="P56" s="170"/>
    </row>
    <row r="57" spans="2:17">
      <c r="C57" s="82">
        <f>SUM(C47:C55)</f>
        <v>68</v>
      </c>
      <c r="D57" s="82">
        <f t="shared" ref="D57:L57" si="4">SUM(D47:D55)</f>
        <v>31</v>
      </c>
      <c r="E57" s="82">
        <f t="shared" si="4"/>
        <v>63</v>
      </c>
      <c r="F57" s="82">
        <f t="shared" si="4"/>
        <v>8</v>
      </c>
      <c r="G57" s="82"/>
      <c r="H57" s="82">
        <f>SUM(H47,H49,H51,H53,H55)</f>
        <v>8</v>
      </c>
      <c r="I57" s="82">
        <f t="shared" si="4"/>
        <v>178</v>
      </c>
      <c r="J57" s="82">
        <f t="shared" si="4"/>
        <v>52</v>
      </c>
      <c r="K57" s="82">
        <f t="shared" si="4"/>
        <v>128</v>
      </c>
      <c r="L57" s="82">
        <f t="shared" si="4"/>
        <v>46</v>
      </c>
      <c r="M57" s="82"/>
      <c r="N57" s="82">
        <f>SUM(N47,N49,N51,N53,N55)</f>
        <v>9</v>
      </c>
      <c r="O57" s="5"/>
    </row>
    <row r="58" spans="2:17">
      <c r="D58">
        <f>D57+C57</f>
        <v>99</v>
      </c>
      <c r="F58">
        <f>F57+E57</f>
        <v>71</v>
      </c>
      <c r="H58">
        <f>H57+G57</f>
        <v>8</v>
      </c>
      <c r="J58">
        <f>J57+I57</f>
        <v>230</v>
      </c>
      <c r="L58">
        <f>L57+K57</f>
        <v>174</v>
      </c>
      <c r="N58">
        <f>N57+M57</f>
        <v>9</v>
      </c>
      <c r="P58" s="104"/>
    </row>
    <row r="59" spans="2:17">
      <c r="C59" s="180">
        <f>C57/$H$61</f>
        <v>0.38202247191011235</v>
      </c>
      <c r="D59" s="180">
        <f>D57/$H$61</f>
        <v>0.17415730337078653</v>
      </c>
      <c r="E59" s="180">
        <f>E57/$H$61</f>
        <v>0.3539325842696629</v>
      </c>
      <c r="F59" s="180">
        <f>F57/$H$61</f>
        <v>4.49438202247191E-2</v>
      </c>
      <c r="G59" s="180"/>
      <c r="H59" s="180">
        <f>H57/$H$61</f>
        <v>4.49438202247191E-2</v>
      </c>
      <c r="I59" s="180">
        <f>I57/$N$61</f>
        <v>0.43099273607748184</v>
      </c>
      <c r="J59" s="180">
        <f>J57/$N$61</f>
        <v>0.12590799031476999</v>
      </c>
      <c r="K59" s="180">
        <f>K57/$N$61</f>
        <v>0.30992736077481842</v>
      </c>
      <c r="L59" s="180">
        <f>L57/$N$61</f>
        <v>0.11138014527845036</v>
      </c>
      <c r="M59" s="180"/>
      <c r="N59" s="180">
        <f>N57/$N$61</f>
        <v>2.1791767554479417E-2</v>
      </c>
      <c r="O59" s="104"/>
      <c r="P59" s="104"/>
    </row>
    <row r="60" spans="2:17">
      <c r="C60" s="99"/>
      <c r="D60" s="99"/>
      <c r="E60" s="99"/>
      <c r="F60" s="99"/>
      <c r="G60" s="99"/>
      <c r="H60" s="181">
        <f>SUM(C57:H57)/O61</f>
        <v>0.30118443316412857</v>
      </c>
      <c r="I60" s="99"/>
      <c r="J60" s="99"/>
      <c r="K60" s="99"/>
      <c r="L60" s="99"/>
      <c r="M60" s="99"/>
      <c r="N60" s="181">
        <f>SUM(I57:N57)/O61</f>
        <v>0.69881556683587143</v>
      </c>
      <c r="O60" s="104"/>
    </row>
    <row r="61" spans="2:17">
      <c r="C61" s="153"/>
      <c r="D61" s="153"/>
      <c r="E61" s="153"/>
      <c r="H61">
        <f>SUM(C57:H57)</f>
        <v>178</v>
      </c>
      <c r="N61">
        <f>SUM(I57:N57)</f>
        <v>413</v>
      </c>
      <c r="O61" s="5">
        <f>N61+H61</f>
        <v>591</v>
      </c>
    </row>
    <row r="80" spans="3:13">
      <c r="C80" t="s">
        <v>2787</v>
      </c>
      <c r="D80" t="s">
        <v>2788</v>
      </c>
      <c r="E80" t="s">
        <v>2785</v>
      </c>
      <c r="F80" t="s">
        <v>2786</v>
      </c>
      <c r="J80" t="s">
        <v>2787</v>
      </c>
      <c r="K80" t="s">
        <v>2788</v>
      </c>
      <c r="L80" t="s">
        <v>2785</v>
      </c>
      <c r="M80" t="s">
        <v>2786</v>
      </c>
    </row>
    <row r="81" spans="2:13">
      <c r="B81" t="s">
        <v>2</v>
      </c>
      <c r="C81">
        <v>119</v>
      </c>
      <c r="D81">
        <v>228</v>
      </c>
      <c r="E81">
        <v>99</v>
      </c>
      <c r="F81">
        <v>230</v>
      </c>
      <c r="I81" t="s">
        <v>2</v>
      </c>
      <c r="J81" s="153">
        <f>C81/$J$84</f>
        <v>0.54337899543378998</v>
      </c>
      <c r="K81" s="153">
        <f>D81/$K$84</f>
        <v>0.54415274463007157</v>
      </c>
      <c r="L81" s="153">
        <f>E81/$L$84</f>
        <v>0.5561797752808989</v>
      </c>
      <c r="M81" s="153">
        <f>F81/$M$84</f>
        <v>0.55690072639225185</v>
      </c>
    </row>
    <row r="82" spans="2:13">
      <c r="B82" t="s">
        <v>1</v>
      </c>
      <c r="C82">
        <v>74</v>
      </c>
      <c r="D82">
        <v>164</v>
      </c>
      <c r="E82">
        <v>71</v>
      </c>
      <c r="F82">
        <v>174</v>
      </c>
      <c r="I82" t="s">
        <v>1</v>
      </c>
      <c r="J82" s="153">
        <f t="shared" ref="J82:J83" si="5">C82/$J$84</f>
        <v>0.33789954337899542</v>
      </c>
      <c r="K82" s="153">
        <f t="shared" ref="K82:K83" si="6">D82/$K$84</f>
        <v>0.39140811455847258</v>
      </c>
      <c r="L82" s="153">
        <f t="shared" ref="L82:L83" si="7">E82/$L$84</f>
        <v>0.398876404494382</v>
      </c>
      <c r="M82" s="153">
        <f t="shared" ref="M82:M83" si="8">F82/$M$84</f>
        <v>0.42130750605326878</v>
      </c>
    </row>
    <row r="83" spans="2:13">
      <c r="B83" t="s">
        <v>0</v>
      </c>
      <c r="C83">
        <v>26</v>
      </c>
      <c r="D83">
        <v>27</v>
      </c>
      <c r="E83">
        <v>8</v>
      </c>
      <c r="F83">
        <v>9</v>
      </c>
      <c r="I83" t="s">
        <v>0</v>
      </c>
      <c r="J83" s="153">
        <f t="shared" si="5"/>
        <v>0.11872146118721461</v>
      </c>
      <c r="K83" s="153">
        <f t="shared" si="6"/>
        <v>6.4439140811455853E-2</v>
      </c>
      <c r="L83" s="153">
        <f t="shared" si="7"/>
        <v>4.49438202247191E-2</v>
      </c>
      <c r="M83" s="153">
        <f t="shared" si="8"/>
        <v>2.1791767554479417E-2</v>
      </c>
    </row>
    <row r="84" spans="2:13">
      <c r="C84">
        <f>SUM(C81:C83)</f>
        <v>219</v>
      </c>
      <c r="D84">
        <f>SUM(D81:D83)</f>
        <v>419</v>
      </c>
      <c r="E84">
        <f>SUM(E81:E83)</f>
        <v>178</v>
      </c>
      <c r="F84">
        <f>SUM(F81:F83)</f>
        <v>413</v>
      </c>
      <c r="J84">
        <v>219</v>
      </c>
      <c r="K84">
        <v>419</v>
      </c>
      <c r="L84">
        <v>178</v>
      </c>
      <c r="M84">
        <v>413</v>
      </c>
    </row>
  </sheetData>
  <mergeCells count="8">
    <mergeCell ref="C43:H43"/>
    <mergeCell ref="I43:N43"/>
    <mergeCell ref="C45:D45"/>
    <mergeCell ref="E45:F45"/>
    <mergeCell ref="G45:H45"/>
    <mergeCell ref="I45:J45"/>
    <mergeCell ref="K45:L45"/>
    <mergeCell ref="M45:N45"/>
  </mergeCells>
  <pageMargins left="0.7" right="0.7" top="0.75" bottom="0.75" header="0.3" footer="0.3"/>
  <pageSetup orientation="portrait"/>
  <drawing r:id="rId1"/>
  <legacy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24"/>
  <sheetViews>
    <sheetView zoomScale="125" zoomScaleNormal="125" zoomScalePageLayoutView="125" workbookViewId="0">
      <selection activeCell="C26" sqref="C26"/>
    </sheetView>
  </sheetViews>
  <sheetFormatPr baseColWidth="10" defaultColWidth="11.5" defaultRowHeight="14" x14ac:dyDescent="0"/>
  <cols>
    <col min="1" max="1" width="16" style="6" customWidth="1"/>
    <col min="2" max="2" width="11.33203125" bestFit="1" customWidth="1"/>
    <col min="3" max="3" width="17.6640625" customWidth="1"/>
    <col min="4" max="4" width="15.1640625" style="271" bestFit="1" customWidth="1"/>
    <col min="5" max="5" width="105" customWidth="1"/>
  </cols>
  <sheetData>
    <row r="3" spans="1:10" ht="18" customHeight="1">
      <c r="A3" s="266"/>
      <c r="B3" s="265" t="s">
        <v>61</v>
      </c>
      <c r="C3" s="265" t="s">
        <v>7</v>
      </c>
      <c r="D3" s="265" t="s">
        <v>2796</v>
      </c>
      <c r="E3" s="265" t="s">
        <v>2797</v>
      </c>
      <c r="F3" s="258"/>
      <c r="G3" s="258"/>
    </row>
    <row r="4" spans="1:10">
      <c r="A4" s="267">
        <v>1</v>
      </c>
      <c r="B4" s="260" t="s">
        <v>93</v>
      </c>
      <c r="C4" s="260" t="s">
        <v>94</v>
      </c>
      <c r="D4" s="269">
        <v>2009</v>
      </c>
      <c r="E4" s="258" t="s">
        <v>95</v>
      </c>
      <c r="F4" s="258"/>
      <c r="G4" s="258"/>
      <c r="J4" t="s">
        <v>111</v>
      </c>
    </row>
    <row r="5" spans="1:10">
      <c r="A5" s="267">
        <v>2</v>
      </c>
      <c r="B5" s="260" t="s">
        <v>101</v>
      </c>
      <c r="C5" s="260" t="s">
        <v>102</v>
      </c>
      <c r="D5" s="269">
        <v>2010</v>
      </c>
      <c r="E5" s="258" t="s">
        <v>109</v>
      </c>
      <c r="F5" s="258"/>
      <c r="G5" s="258"/>
    </row>
    <row r="6" spans="1:10">
      <c r="A6" s="267">
        <v>3</v>
      </c>
      <c r="B6" s="260" t="s">
        <v>74</v>
      </c>
      <c r="C6" s="260" t="s">
        <v>75</v>
      </c>
      <c r="D6" s="269">
        <v>2009</v>
      </c>
      <c r="E6" s="258" t="s">
        <v>76</v>
      </c>
      <c r="F6" s="258"/>
      <c r="G6" s="258"/>
    </row>
    <row r="7" spans="1:10">
      <c r="A7" s="267">
        <v>4</v>
      </c>
      <c r="B7" s="260" t="s">
        <v>1870</v>
      </c>
      <c r="C7" s="260" t="s">
        <v>1871</v>
      </c>
      <c r="D7" s="269">
        <v>2009</v>
      </c>
      <c r="E7" s="258" t="s">
        <v>2790</v>
      </c>
      <c r="F7" s="258"/>
      <c r="G7" s="258"/>
    </row>
    <row r="8" spans="1:10">
      <c r="A8" s="267">
        <v>5</v>
      </c>
      <c r="B8" s="260" t="s">
        <v>1867</v>
      </c>
      <c r="C8" s="260" t="s">
        <v>91</v>
      </c>
      <c r="D8" s="269">
        <v>2009</v>
      </c>
      <c r="E8" s="258" t="s">
        <v>92</v>
      </c>
      <c r="F8" s="258"/>
      <c r="G8" s="258"/>
    </row>
    <row r="9" spans="1:10">
      <c r="A9" s="267">
        <v>6</v>
      </c>
      <c r="B9" s="260" t="s">
        <v>67</v>
      </c>
      <c r="C9" s="260" t="s">
        <v>68</v>
      </c>
      <c r="D9" s="269">
        <v>2009</v>
      </c>
      <c r="E9" s="258" t="s">
        <v>69</v>
      </c>
      <c r="F9" s="258"/>
      <c r="G9" s="258"/>
    </row>
    <row r="10" spans="1:10">
      <c r="A10" s="267">
        <v>7</v>
      </c>
      <c r="B10" s="260" t="s">
        <v>81</v>
      </c>
      <c r="C10" s="260" t="s">
        <v>82</v>
      </c>
      <c r="D10" s="269">
        <v>2005</v>
      </c>
      <c r="E10" s="258" t="s">
        <v>83</v>
      </c>
      <c r="F10" s="258"/>
      <c r="G10" s="258"/>
    </row>
    <row r="11" spans="1:10">
      <c r="A11" s="267">
        <v>8</v>
      </c>
      <c r="B11" s="260" t="s">
        <v>103</v>
      </c>
      <c r="C11" s="260" t="s">
        <v>104</v>
      </c>
      <c r="D11" s="269">
        <v>2011</v>
      </c>
      <c r="E11" s="258" t="s">
        <v>637</v>
      </c>
      <c r="F11" s="258"/>
      <c r="G11" s="258"/>
    </row>
    <row r="12" spans="1:10">
      <c r="A12" s="267">
        <v>9</v>
      </c>
      <c r="B12" s="260" t="s">
        <v>100</v>
      </c>
      <c r="C12" s="260" t="s">
        <v>70</v>
      </c>
      <c r="D12" s="269">
        <v>2008</v>
      </c>
      <c r="E12" s="258" t="s">
        <v>105</v>
      </c>
      <c r="F12" s="258"/>
      <c r="G12" s="258"/>
    </row>
    <row r="13" spans="1:10">
      <c r="A13" s="267">
        <v>10</v>
      </c>
      <c r="B13" s="260" t="s">
        <v>62</v>
      </c>
      <c r="C13" s="260" t="s">
        <v>63</v>
      </c>
      <c r="D13" s="269">
        <v>2010</v>
      </c>
      <c r="E13" s="258" t="s">
        <v>952</v>
      </c>
      <c r="F13" s="258"/>
      <c r="G13" s="258"/>
    </row>
    <row r="14" spans="1:10">
      <c r="A14" s="267">
        <v>11</v>
      </c>
      <c r="B14" s="260" t="s">
        <v>1868</v>
      </c>
      <c r="C14" s="260" t="s">
        <v>70</v>
      </c>
      <c r="D14" s="269">
        <v>2007</v>
      </c>
      <c r="E14" s="258" t="s">
        <v>1869</v>
      </c>
      <c r="F14" s="258"/>
      <c r="G14" s="258"/>
    </row>
    <row r="15" spans="1:10">
      <c r="A15" s="267">
        <v>12</v>
      </c>
      <c r="B15" s="279" t="s">
        <v>84</v>
      </c>
      <c r="C15" s="280" t="s">
        <v>85</v>
      </c>
      <c r="D15" s="281">
        <v>2011</v>
      </c>
      <c r="E15" s="282" t="s">
        <v>2789</v>
      </c>
      <c r="F15" s="258"/>
      <c r="G15" s="258"/>
    </row>
    <row r="16" spans="1:10">
      <c r="A16" s="267">
        <v>13</v>
      </c>
      <c r="B16" s="260" t="s">
        <v>86</v>
      </c>
      <c r="C16" s="260" t="s">
        <v>72</v>
      </c>
      <c r="D16" s="269">
        <v>2006</v>
      </c>
      <c r="E16" s="258" t="s">
        <v>87</v>
      </c>
      <c r="F16" s="258"/>
      <c r="G16" s="258"/>
    </row>
    <row r="17" spans="1:7">
      <c r="A17" s="267">
        <v>14</v>
      </c>
      <c r="B17" s="260" t="s">
        <v>98</v>
      </c>
      <c r="C17" s="260" t="s">
        <v>98</v>
      </c>
      <c r="D17" s="269">
        <v>2009</v>
      </c>
      <c r="E17" s="258" t="s">
        <v>99</v>
      </c>
      <c r="F17" s="258"/>
      <c r="G17" s="258"/>
    </row>
    <row r="18" spans="1:7">
      <c r="A18" s="267">
        <v>15</v>
      </c>
      <c r="B18" s="260" t="s">
        <v>77</v>
      </c>
      <c r="C18" s="260" t="s">
        <v>78</v>
      </c>
      <c r="D18" s="269">
        <v>2010</v>
      </c>
      <c r="E18" s="258" t="s">
        <v>79</v>
      </c>
      <c r="F18" s="258"/>
      <c r="G18" s="258"/>
    </row>
    <row r="19" spans="1:7">
      <c r="A19" s="267">
        <v>16</v>
      </c>
      <c r="B19" s="260" t="s">
        <v>88</v>
      </c>
      <c r="C19" s="260" t="s">
        <v>78</v>
      </c>
      <c r="D19" s="269">
        <v>2004</v>
      </c>
      <c r="E19" s="258" t="s">
        <v>89</v>
      </c>
      <c r="F19" s="258"/>
      <c r="G19" s="258"/>
    </row>
    <row r="20" spans="1:7">
      <c r="A20" s="267">
        <v>17</v>
      </c>
      <c r="B20" s="260" t="s">
        <v>90</v>
      </c>
      <c r="C20" s="260" t="s">
        <v>80</v>
      </c>
      <c r="D20" s="269">
        <v>2006</v>
      </c>
      <c r="E20" s="258" t="s">
        <v>108</v>
      </c>
      <c r="F20" s="258"/>
      <c r="G20" s="258"/>
    </row>
    <row r="21" spans="1:7">
      <c r="A21" s="267">
        <v>18</v>
      </c>
      <c r="B21" s="260" t="s">
        <v>71</v>
      </c>
      <c r="C21" s="260" t="s">
        <v>72</v>
      </c>
      <c r="D21" s="269">
        <v>2006</v>
      </c>
      <c r="E21" s="258" t="s">
        <v>73</v>
      </c>
      <c r="F21" s="258"/>
      <c r="G21" s="258"/>
    </row>
    <row r="22" spans="1:7">
      <c r="A22" s="267">
        <v>19</v>
      </c>
      <c r="B22" s="260" t="s">
        <v>64</v>
      </c>
      <c r="C22" s="260" t="s">
        <v>65</v>
      </c>
      <c r="D22" s="269">
        <v>2000</v>
      </c>
      <c r="E22" s="258" t="s">
        <v>66</v>
      </c>
      <c r="F22" s="258"/>
      <c r="G22" s="258"/>
    </row>
    <row r="23" spans="1:7">
      <c r="A23" s="268">
        <v>20</v>
      </c>
      <c r="B23" s="261" t="s">
        <v>72</v>
      </c>
      <c r="C23" s="261" t="s">
        <v>96</v>
      </c>
      <c r="D23" s="270">
        <v>2010</v>
      </c>
      <c r="E23" s="259" t="s">
        <v>97</v>
      </c>
      <c r="F23" s="258"/>
      <c r="G23" s="258"/>
    </row>
    <row r="24" spans="1:7">
      <c r="F24" s="258"/>
      <c r="G24" s="258"/>
    </row>
  </sheetData>
  <sortState ref="A4:G22">
    <sortCondition ref="B4:B22"/>
  </sortState>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theme="5" tint="-0.249977111117893"/>
  </sheetPr>
  <dimension ref="A4:V110"/>
  <sheetViews>
    <sheetView zoomScale="85" zoomScaleNormal="85" zoomScalePageLayoutView="85" workbookViewId="0">
      <selection activeCell="I58" sqref="I58:M58"/>
    </sheetView>
  </sheetViews>
  <sheetFormatPr baseColWidth="10" defaultColWidth="8.83203125" defaultRowHeight="14" x14ac:dyDescent="0"/>
  <cols>
    <col min="1" max="1" width="24.6640625" bestFit="1" customWidth="1"/>
    <col min="2" max="2" width="9" bestFit="1" customWidth="1"/>
  </cols>
  <sheetData>
    <row r="4" spans="1:4">
      <c r="A4" s="92" t="s">
        <v>28</v>
      </c>
      <c r="B4" s="93">
        <f>SUM('1 Atlanta'!C35+'2 Baltimore'!C59+'8 DurhamNC_New'!C66+'11 Lansing MI'!C71+'9 GrandRapids MI'!C66+'4 Boulder County CO'!C87+'20 Washington DC'!C63+'19 Tucson AR'!C90+'6 Chattanooga TN'!C75+'13 Olympia WA'!C41+'17 Sta. Monica CA'!C116+'14 Oregon'!C119+'16 Pittsburgh PA'!C56+'7 Cincinnati OH'!C42+'15 Philadelphia PA'!C44+'12 Minneapolis MN'!C56)</f>
        <v>153</v>
      </c>
      <c r="C4" s="153">
        <f>B4/$B$10</f>
        <v>0.23981191222570533</v>
      </c>
    </row>
    <row r="5" spans="1:4">
      <c r="A5" s="94" t="s">
        <v>29</v>
      </c>
      <c r="B5" s="95">
        <f>SUM('1 Atlanta'!C36+'2 Baltimore'!C60+'8 DurhamNC_New'!C67+'11 Lansing MI'!C72+'9 GrandRapids MI'!C67+'4 Boulder County CO'!C88+'20 Washington DC'!C64+'19 Tucson AR'!C91+'6 Chattanooga TN'!C76+'13 Olympia WA'!C42+'17 Sta. Monica CA'!C117+'14 Oregon'!C120+'16 Pittsburgh PA'!C57+'7 Cincinnati OH'!C43+'15 Philadelphia PA'!C45+'12 Minneapolis MN'!C57)</f>
        <v>118</v>
      </c>
      <c r="C5" s="153">
        <f>B5/$B$10</f>
        <v>0.18495297805642633</v>
      </c>
    </row>
    <row r="6" spans="1:4">
      <c r="A6" s="94" t="s">
        <v>30</v>
      </c>
      <c r="B6" s="95">
        <f>SUM('1 Atlanta'!C37+'2 Baltimore'!C61+'8 DurhamNC_New'!C68+'11 Lansing MI'!C73+'9 GrandRapids MI'!C68+'4 Boulder County CO'!C89+'20 Washington DC'!C65+'19 Tucson AR'!C92+'6 Chattanooga TN'!C77+'13 Olympia WA'!C43+'17 Sta. Monica CA'!C118+'14 Oregon'!C121+'16 Pittsburgh PA'!C58+'7 Cincinnati OH'!C44+'15 Philadelphia PA'!C46+'12 Minneapolis MN'!C58)</f>
        <v>204</v>
      </c>
      <c r="C6" s="153">
        <f>B6/$B$10</f>
        <v>0.31974921630094044</v>
      </c>
      <c r="D6" s="153">
        <f>C6+C7+C8</f>
        <v>0.5752351097178684</v>
      </c>
    </row>
    <row r="7" spans="1:4">
      <c r="A7" s="94" t="s">
        <v>31</v>
      </c>
      <c r="B7" s="95">
        <f>SUM('1 Atlanta'!C38+'2 Baltimore'!C62+'8 DurhamNC_New'!C69+'11 Lansing MI'!C74+'9 GrandRapids MI'!C69+'4 Boulder County CO'!C90+'20 Washington DC'!C66+'19 Tucson AR'!C93+'6 Chattanooga TN'!C78+'13 Olympia WA'!C44+'17 Sta. Monica CA'!C119+'14 Oregon'!C122+'16 Pittsburgh PA'!C59+'7 Cincinnati OH'!C45+'15 Philadelphia PA'!C47+'12 Minneapolis MN'!C59)</f>
        <v>124</v>
      </c>
      <c r="C7" s="153">
        <f>B7/$B$10</f>
        <v>0.19435736677115986</v>
      </c>
    </row>
    <row r="8" spans="1:4">
      <c r="A8" s="94" t="s">
        <v>390</v>
      </c>
      <c r="B8" s="95">
        <f>SUM('1 Atlanta'!C39+'2 Baltimore'!C63+'8 DurhamNC_New'!C70+'11 Lansing MI'!C75+'9 GrandRapids MI'!C70+'4 Boulder County CO'!C91+'20 Washington DC'!C67+'19 Tucson AR'!C94+'6 Chattanooga TN'!C79+'13 Olympia WA'!C45+'17 Sta. Monica CA'!C120+'14 Oregon'!C123+'16 Pittsburgh PA'!C60+'7 Cincinnati OH'!C46+'15 Philadelphia PA'!C48+'12 Minneapolis MN'!C60)</f>
        <v>39</v>
      </c>
      <c r="C8" s="153">
        <f>B8/$B$10</f>
        <v>6.1128526645768025E-2</v>
      </c>
    </row>
    <row r="9" spans="1:4">
      <c r="A9" s="148"/>
      <c r="B9" s="149"/>
      <c r="C9" s="153"/>
    </row>
    <row r="10" spans="1:4">
      <c r="B10" s="5">
        <f>SUM(B4:B9)</f>
        <v>638</v>
      </c>
    </row>
    <row r="24" spans="1:22" ht="68">
      <c r="B24" s="214" t="s">
        <v>93</v>
      </c>
      <c r="C24" s="214" t="s">
        <v>101</v>
      </c>
      <c r="D24" s="214" t="s">
        <v>103</v>
      </c>
      <c r="E24" s="214" t="s">
        <v>1868</v>
      </c>
      <c r="F24" s="214" t="s">
        <v>100</v>
      </c>
      <c r="G24" s="214" t="s">
        <v>2746</v>
      </c>
      <c r="H24" s="214" t="s">
        <v>2748</v>
      </c>
      <c r="I24" s="214" t="s">
        <v>64</v>
      </c>
      <c r="J24" s="214" t="s">
        <v>2749</v>
      </c>
      <c r="K24" s="214" t="s">
        <v>86</v>
      </c>
      <c r="L24" s="214" t="s">
        <v>2750</v>
      </c>
      <c r="M24" s="214" t="s">
        <v>98</v>
      </c>
      <c r="N24" s="214" t="s">
        <v>2752</v>
      </c>
      <c r="O24" s="214" t="s">
        <v>81</v>
      </c>
      <c r="P24" s="214" t="s">
        <v>77</v>
      </c>
      <c r="Q24" s="214" t="s">
        <v>84</v>
      </c>
      <c r="U24" s="209"/>
      <c r="V24" s="209"/>
    </row>
    <row r="25" spans="1:22">
      <c r="A25" s="92" t="s">
        <v>28</v>
      </c>
      <c r="B25" s="212">
        <f>'1 Atlanta'!C35</f>
        <v>4</v>
      </c>
      <c r="C25" s="212">
        <f>'2 Baltimore'!C59</f>
        <v>5</v>
      </c>
      <c r="D25" s="212">
        <f>'8 DurhamNC_New'!C66</f>
        <v>6</v>
      </c>
      <c r="E25" s="212">
        <f>'11 Lansing MI'!C71</f>
        <v>5</v>
      </c>
      <c r="F25" s="212">
        <f>'9 GrandRapids MI'!C66</f>
        <v>15</v>
      </c>
      <c r="G25" s="212">
        <f>'4 Boulder County CO'!C87</f>
        <v>7</v>
      </c>
      <c r="H25" s="212">
        <f>'20 Washington DC'!C63</f>
        <v>19</v>
      </c>
      <c r="I25" s="212">
        <f>'19 Tucson AR'!C90</f>
        <v>11</v>
      </c>
      <c r="J25" s="212">
        <f>'6 Chattanooga TN'!C75</f>
        <v>24</v>
      </c>
      <c r="K25" s="212">
        <f>'13 Olympia WA'!C41</f>
        <v>4</v>
      </c>
      <c r="L25" s="212">
        <f>'17 Sta. Monica CA'!C116</f>
        <v>14</v>
      </c>
      <c r="M25" s="212">
        <f>'14 Oregon'!C119</f>
        <v>17</v>
      </c>
      <c r="N25" s="212">
        <f>'16 Pittsburgh PA'!C56</f>
        <v>8</v>
      </c>
      <c r="O25" s="212">
        <f>'7 Cincinnati OH'!C42</f>
        <v>4</v>
      </c>
      <c r="P25" s="212">
        <f>'15 Philadelphia PA'!C44</f>
        <v>3</v>
      </c>
      <c r="Q25" s="212">
        <f>'12 Minneapolis MN'!C56</f>
        <v>7</v>
      </c>
    </row>
    <row r="26" spans="1:22">
      <c r="A26" s="94" t="s">
        <v>29</v>
      </c>
      <c r="B26" s="213">
        <f>'1 Atlanta'!C36</f>
        <v>1</v>
      </c>
      <c r="C26" s="213">
        <f>'2 Baltimore'!C60</f>
        <v>5</v>
      </c>
      <c r="D26" s="213">
        <f>'8 DurhamNC_New'!C67</f>
        <v>6</v>
      </c>
      <c r="E26" s="213">
        <f>'11 Lansing MI'!C72</f>
        <v>6</v>
      </c>
      <c r="F26" s="213">
        <f>'9 GrandRapids MI'!C67</f>
        <v>4</v>
      </c>
      <c r="G26" s="213">
        <f>'4 Boulder County CO'!C88</f>
        <v>6</v>
      </c>
      <c r="H26" s="213">
        <f>'20 Washington DC'!C64</f>
        <v>6</v>
      </c>
      <c r="I26" s="213">
        <f>'19 Tucson AR'!C91</f>
        <v>9</v>
      </c>
      <c r="J26" s="213">
        <f>'6 Chattanooga TN'!C76</f>
        <v>16</v>
      </c>
      <c r="K26" s="213">
        <f>'13 Olympia WA'!C42</f>
        <v>3</v>
      </c>
      <c r="L26" s="213">
        <f>'17 Sta. Monica CA'!C117</f>
        <v>18</v>
      </c>
      <c r="M26" s="213">
        <f>'14 Oregon'!C120</f>
        <v>19</v>
      </c>
      <c r="N26" s="213">
        <f>'16 Pittsburgh PA'!C57</f>
        <v>6</v>
      </c>
      <c r="O26" s="213">
        <f>'7 Cincinnati OH'!C43</f>
        <v>4</v>
      </c>
      <c r="P26" s="213">
        <f>'15 Philadelphia PA'!C45</f>
        <v>7</v>
      </c>
      <c r="Q26" s="213">
        <f>'12 Minneapolis MN'!C57</f>
        <v>2</v>
      </c>
    </row>
    <row r="27" spans="1:22">
      <c r="A27" s="94" t="s">
        <v>30</v>
      </c>
      <c r="B27" s="210">
        <f>'1 Atlanta'!C37</f>
        <v>3</v>
      </c>
      <c r="C27" s="210">
        <f>'2 Baltimore'!C61</f>
        <v>11</v>
      </c>
      <c r="D27" s="210">
        <f>'8 DurhamNC_New'!C68</f>
        <v>6</v>
      </c>
      <c r="E27" s="210">
        <f>'11 Lansing MI'!C73</f>
        <v>18</v>
      </c>
      <c r="F27" s="210">
        <f>'9 GrandRapids MI'!C68</f>
        <v>6</v>
      </c>
      <c r="G27" s="210">
        <f>'4 Boulder County CO'!C89</f>
        <v>20</v>
      </c>
      <c r="H27" s="210">
        <f>'20 Washington DC'!C65</f>
        <v>8</v>
      </c>
      <c r="I27" s="210">
        <f>'19 Tucson AR'!C92</f>
        <v>23</v>
      </c>
      <c r="J27" s="210">
        <f>'6 Chattanooga TN'!C77</f>
        <v>3</v>
      </c>
      <c r="K27" s="210">
        <f>'13 Olympia WA'!C43</f>
        <v>4</v>
      </c>
      <c r="L27" s="210">
        <f>'17 Sta. Monica CA'!C118</f>
        <v>32</v>
      </c>
      <c r="M27" s="210">
        <f>'14 Oregon'!C121</f>
        <v>36</v>
      </c>
      <c r="N27" s="210">
        <f>'16 Pittsburgh PA'!C58</f>
        <v>12</v>
      </c>
      <c r="O27" s="210">
        <f>'7 Cincinnati OH'!C44</f>
        <v>3</v>
      </c>
      <c r="P27" s="210">
        <f>'15 Philadelphia PA'!C46</f>
        <v>4</v>
      </c>
      <c r="Q27" s="210">
        <f>'12 Minneapolis MN'!C58</f>
        <v>15</v>
      </c>
    </row>
    <row r="28" spans="1:22">
      <c r="A28" s="94" t="s">
        <v>31</v>
      </c>
      <c r="B28" s="213">
        <f>'1 Atlanta'!C38</f>
        <v>1</v>
      </c>
      <c r="C28" s="213">
        <f>'2 Baltimore'!C62</f>
        <v>11</v>
      </c>
      <c r="D28" s="213">
        <f>'8 DurhamNC_New'!C69</f>
        <v>21</v>
      </c>
      <c r="E28" s="213">
        <f>'11 Lansing MI'!C74</f>
        <v>11</v>
      </c>
      <c r="F28" s="213">
        <f>'9 GrandRapids MI'!C69</f>
        <v>13</v>
      </c>
      <c r="G28" s="213">
        <f>'4 Boulder County CO'!C90</f>
        <v>20</v>
      </c>
      <c r="H28" s="213">
        <f>'20 Washington DC'!C66</f>
        <v>2</v>
      </c>
      <c r="I28" s="213">
        <f>'19 Tucson AR'!C93</f>
        <v>15</v>
      </c>
      <c r="J28" s="213">
        <f>'6 Chattanooga TN'!C78</f>
        <v>0</v>
      </c>
      <c r="K28" s="213">
        <f>'13 Olympia WA'!C44</f>
        <v>1</v>
      </c>
      <c r="L28" s="213">
        <f>'17 Sta. Monica CA'!C119</f>
        <v>16</v>
      </c>
      <c r="M28" s="213">
        <f>'14 Oregon'!C122</f>
        <v>10</v>
      </c>
      <c r="N28" s="213">
        <f>'16 Pittsburgh PA'!C59</f>
        <v>1</v>
      </c>
      <c r="O28" s="213">
        <f>'7 Cincinnati OH'!C45</f>
        <v>2</v>
      </c>
      <c r="P28" s="213">
        <f>'15 Philadelphia PA'!C47</f>
        <v>0</v>
      </c>
      <c r="Q28" s="213">
        <f>'12 Minneapolis MN'!C59</f>
        <v>0</v>
      </c>
    </row>
    <row r="29" spans="1:22">
      <c r="A29" s="148" t="s">
        <v>390</v>
      </c>
      <c r="B29" s="211">
        <f>'1 Atlanta'!C39</f>
        <v>0</v>
      </c>
      <c r="C29" s="211">
        <f>'2 Baltimore'!C63</f>
        <v>0</v>
      </c>
      <c r="D29" s="211">
        <f>'8 DurhamNC_New'!C70</f>
        <v>0</v>
      </c>
      <c r="E29" s="211">
        <f>'11 Lansing MI'!C75</f>
        <v>3</v>
      </c>
      <c r="F29" s="211">
        <f>'9 GrandRapids MI'!C70</f>
        <v>0</v>
      </c>
      <c r="G29" s="211">
        <f>'4 Boulder County CO'!C91</f>
        <v>6</v>
      </c>
      <c r="H29" s="211">
        <f>'20 Washington DC'!C67</f>
        <v>0</v>
      </c>
      <c r="I29" s="211">
        <f>'19 Tucson AR'!C94</f>
        <v>4</v>
      </c>
      <c r="J29" s="211">
        <f>'6 Chattanooga TN'!C79</f>
        <v>3</v>
      </c>
      <c r="K29" s="211">
        <f>'13 Olympia WA'!C45</f>
        <v>1</v>
      </c>
      <c r="L29" s="211">
        <f>'17 Sta. Monica CA'!C120</f>
        <v>8</v>
      </c>
      <c r="M29" s="211">
        <f>'14 Oregon'!C123</f>
        <v>9</v>
      </c>
      <c r="N29" s="211">
        <f>'16 Pittsburgh PA'!C60</f>
        <v>1</v>
      </c>
      <c r="O29" s="211">
        <f>'7 Cincinnati OH'!C46</f>
        <v>1</v>
      </c>
      <c r="P29" s="211">
        <f>'15 Philadelphia PA'!C48</f>
        <v>1</v>
      </c>
      <c r="Q29" s="211">
        <f>'12 Minneapolis MN'!C60</f>
        <v>2</v>
      </c>
    </row>
    <row r="30" spans="1:22">
      <c r="B30" s="90">
        <f t="shared" ref="B30:Q30" si="0">SUM(B25:B29)</f>
        <v>9</v>
      </c>
      <c r="C30" s="90">
        <f t="shared" si="0"/>
        <v>32</v>
      </c>
      <c r="D30" s="90">
        <f t="shared" si="0"/>
        <v>39</v>
      </c>
      <c r="E30" s="90">
        <f t="shared" si="0"/>
        <v>43</v>
      </c>
      <c r="F30" s="90">
        <f t="shared" si="0"/>
        <v>38</v>
      </c>
      <c r="G30" s="90">
        <f t="shared" si="0"/>
        <v>59</v>
      </c>
      <c r="H30" s="90">
        <f t="shared" si="0"/>
        <v>35</v>
      </c>
      <c r="I30" s="90">
        <f t="shared" si="0"/>
        <v>62</v>
      </c>
      <c r="J30" s="90">
        <f t="shared" si="0"/>
        <v>46</v>
      </c>
      <c r="K30" s="90">
        <f t="shared" si="0"/>
        <v>13</v>
      </c>
      <c r="L30" s="90">
        <f t="shared" si="0"/>
        <v>88</v>
      </c>
      <c r="M30" s="90">
        <f t="shared" si="0"/>
        <v>91</v>
      </c>
      <c r="N30" s="90">
        <f t="shared" si="0"/>
        <v>28</v>
      </c>
      <c r="O30" s="90">
        <f t="shared" si="0"/>
        <v>14</v>
      </c>
      <c r="P30" s="90">
        <f t="shared" si="0"/>
        <v>15</v>
      </c>
      <c r="Q30" s="90">
        <f t="shared" si="0"/>
        <v>26</v>
      </c>
      <c r="R30">
        <f>SUM(B30:Q30)</f>
        <v>638</v>
      </c>
      <c r="U30" s="209"/>
    </row>
    <row r="32" spans="1:22">
      <c r="B32" s="155" t="s">
        <v>1086</v>
      </c>
      <c r="C32" t="s">
        <v>2759</v>
      </c>
      <c r="D32" s="155" t="s">
        <v>1087</v>
      </c>
      <c r="E32" t="s">
        <v>2759</v>
      </c>
      <c r="F32" s="155" t="s">
        <v>1088</v>
      </c>
      <c r="G32" t="s">
        <v>2759</v>
      </c>
    </row>
    <row r="33" spans="1:15">
      <c r="A33" s="92" t="s">
        <v>276</v>
      </c>
      <c r="B33">
        <f>SUM('1 Atlanta'!O24+'2 Baltimore'!O47+'8 DurhamNC_New'!O54+'11 Lansing MI'!O59+'9 GrandRapids MI'!O53+'4 Boulder County CO'!O75+'20 Washington DC'!O51+'19 Tucson AR'!O78+'13 Olympia WA'!O29+'17 Sta. Monica CA'!O104+'14 Oregon'!O107+'16 Pittsburgh PA'!O44+'7 Cincinnati OH'!O30+'15 Philadelphia PA'!O32+'6 Chattanooga TN'!O63+'12 Minneapolis MN'!O44)</f>
        <v>4</v>
      </c>
      <c r="C33" s="153">
        <f t="shared" ref="C33:C38" si="1">B33/$F$39</f>
        <v>6.269592476489028E-3</v>
      </c>
      <c r="D33">
        <f>SUM('1 Atlanta'!P24+'2 Baltimore'!P47+'8 DurhamNC_New'!P54+'11 Lansing MI'!P59+'9 GrandRapids MI'!P53+'4 Boulder County CO'!P75+'20 Washington DC'!P51+'19 Tucson AR'!P78+'13 Olympia WA'!P29+'17 Sta. Monica CA'!P104+'14 Oregon'!P107+'16 Pittsburgh PA'!P44+'7 Cincinnati OH'!P30+'15 Philadelphia PA'!P32+'6 Chattanooga TN'!P63+'12 Minneapolis MN'!P44)</f>
        <v>25</v>
      </c>
      <c r="E33" s="153">
        <f t="shared" ref="E33:E38" si="2">D33/$F$39</f>
        <v>3.918495297805643E-2</v>
      </c>
      <c r="F33">
        <f t="shared" ref="F33:F38" si="3">D33+B33</f>
        <v>29</v>
      </c>
      <c r="G33" s="153">
        <f t="shared" ref="G33:G38" si="4">F33/$F$39</f>
        <v>4.5454545454545456E-2</v>
      </c>
    </row>
    <row r="34" spans="1:15">
      <c r="A34" s="94" t="s">
        <v>448</v>
      </c>
      <c r="B34">
        <f>SUM('1 Atlanta'!O25+'2 Baltimore'!O48+'8 DurhamNC_New'!O55+'11 Lansing MI'!O60+'9 GrandRapids MI'!O54+'4 Boulder County CO'!O76+'20 Washington DC'!O52+'19 Tucson AR'!O79+'13 Olympia WA'!O30+'17 Sta. Monica CA'!O105+'14 Oregon'!O108+'16 Pittsburgh PA'!O45+'7 Cincinnati OH'!O31+'15 Philadelphia PA'!O33+'6 Chattanooga TN'!O64+'12 Minneapolis MN'!O45)</f>
        <v>9</v>
      </c>
      <c r="C34" s="153">
        <f t="shared" si="1"/>
        <v>1.4106583072100314E-2</v>
      </c>
      <c r="D34">
        <f>SUM('1 Atlanta'!P25+'2 Baltimore'!P48+'8 DurhamNC_New'!P55+'11 Lansing MI'!P60+'9 GrandRapids MI'!P54+'4 Boulder County CO'!P76+'20 Washington DC'!P52+'19 Tucson AR'!P79+'13 Olympia WA'!P30+'17 Sta. Monica CA'!P105+'14 Oregon'!P108+'16 Pittsburgh PA'!P45+'7 Cincinnati OH'!P31+'15 Philadelphia PA'!P33+'6 Chattanooga TN'!P64+'12 Minneapolis MN'!P45)</f>
        <v>13</v>
      </c>
      <c r="E34" s="153">
        <f t="shared" si="2"/>
        <v>2.037617554858934E-2</v>
      </c>
      <c r="F34">
        <f t="shared" si="3"/>
        <v>22</v>
      </c>
      <c r="G34" s="153">
        <f t="shared" si="4"/>
        <v>3.4482758620689655E-2</v>
      </c>
    </row>
    <row r="35" spans="1:15">
      <c r="A35" s="94" t="s">
        <v>277</v>
      </c>
      <c r="B35">
        <f>SUM('1 Atlanta'!O26+'2 Baltimore'!O49+'8 DurhamNC_New'!O56+'11 Lansing MI'!O61+'9 GrandRapids MI'!O55+'4 Boulder County CO'!O77+'20 Washington DC'!O53+'19 Tucson AR'!O80+'13 Olympia WA'!O31+'17 Sta. Monica CA'!O106+'14 Oregon'!O109+'16 Pittsburgh PA'!O46+'7 Cincinnati OH'!O32+'15 Philadelphia PA'!O34+'6 Chattanooga TN'!O65+'12 Minneapolis MN'!O46)</f>
        <v>167</v>
      </c>
      <c r="C35" s="219">
        <f t="shared" si="1"/>
        <v>0.26175548589341691</v>
      </c>
      <c r="D35">
        <f>SUM('1 Atlanta'!P26+'2 Baltimore'!P49+'8 DurhamNC_New'!P56+'11 Lansing MI'!P61+'9 GrandRapids MI'!P55+'4 Boulder County CO'!P77+'20 Washington DC'!P53+'19 Tucson AR'!P80+'13 Olympia WA'!P31+'17 Sta. Monica CA'!P106+'14 Oregon'!P109+'16 Pittsburgh PA'!P46+'7 Cincinnati OH'!P32+'15 Philadelphia PA'!P34+'6 Chattanooga TN'!P65+'12 Minneapolis MN'!P46)</f>
        <v>359</v>
      </c>
      <c r="E35" s="219">
        <f t="shared" si="2"/>
        <v>0.56269592476489028</v>
      </c>
      <c r="F35" s="5">
        <f t="shared" si="3"/>
        <v>526</v>
      </c>
      <c r="G35" s="219">
        <f t="shared" si="4"/>
        <v>0.82445141065830718</v>
      </c>
    </row>
    <row r="36" spans="1:15">
      <c r="A36" s="94" t="s">
        <v>278</v>
      </c>
      <c r="B36">
        <f>SUM('1 Atlanta'!O27+'2 Baltimore'!O50+'8 DurhamNC_New'!O57+'11 Lansing MI'!O62+'9 GrandRapids MI'!O56+'4 Boulder County CO'!O78+'20 Washington DC'!O54+'19 Tucson AR'!O81+'13 Olympia WA'!O32+'17 Sta. Monica CA'!O107+'14 Oregon'!O110+'16 Pittsburgh PA'!O47+'7 Cincinnati OH'!O33+'15 Philadelphia PA'!O35+'6 Chattanooga TN'!O66+'12 Minneapolis MN'!O47)</f>
        <v>19</v>
      </c>
      <c r="C36" s="153">
        <f t="shared" si="1"/>
        <v>2.9780564263322883E-2</v>
      </c>
      <c r="D36">
        <f>SUM('1 Atlanta'!P27+'2 Baltimore'!P50+'8 DurhamNC_New'!P57+'11 Lansing MI'!P62+'9 GrandRapids MI'!P56+'4 Boulder County CO'!P78+'20 Washington DC'!P54+'19 Tucson AR'!P81+'13 Olympia WA'!P32+'17 Sta. Monica CA'!P107+'14 Oregon'!P110+'16 Pittsburgh PA'!P47+'7 Cincinnati OH'!P33+'15 Philadelphia PA'!P35+'6 Chattanooga TN'!P66+'12 Minneapolis MN'!P47)</f>
        <v>4</v>
      </c>
      <c r="E36" s="153">
        <f t="shared" si="2"/>
        <v>6.269592476489028E-3</v>
      </c>
      <c r="F36">
        <f t="shared" si="3"/>
        <v>23</v>
      </c>
      <c r="G36" s="153">
        <f t="shared" si="4"/>
        <v>3.6050156739811913E-2</v>
      </c>
    </row>
    <row r="37" spans="1:15">
      <c r="A37" s="94" t="s">
        <v>279</v>
      </c>
      <c r="B37">
        <f>SUM('1 Atlanta'!O28+'2 Baltimore'!O51+'8 DurhamNC_New'!O58+'11 Lansing MI'!O63+'9 GrandRapids MI'!O57+'4 Boulder County CO'!O79+'20 Washington DC'!O55+'19 Tucson AR'!O82+'13 Olympia WA'!O33+'17 Sta. Monica CA'!O108+'14 Oregon'!O111+'16 Pittsburgh PA'!O48+'7 Cincinnati OH'!O34+'15 Philadelphia PA'!O36+'6 Chattanooga TN'!O67+'12 Minneapolis MN'!O48)</f>
        <v>4</v>
      </c>
      <c r="C37" s="153">
        <f t="shared" si="1"/>
        <v>6.269592476489028E-3</v>
      </c>
      <c r="D37">
        <f>SUM('1 Atlanta'!P28+'2 Baltimore'!P51+'8 DurhamNC_New'!P58+'11 Lansing MI'!P63+'9 GrandRapids MI'!P57+'4 Boulder County CO'!P79+'20 Washington DC'!P55+'19 Tucson AR'!P82+'13 Olympia WA'!P33+'17 Sta. Monica CA'!P108+'14 Oregon'!P111+'16 Pittsburgh PA'!P48+'7 Cincinnati OH'!P34+'15 Philadelphia PA'!P36+'6 Chattanooga TN'!P67+'12 Minneapolis MN'!P48)</f>
        <v>11</v>
      </c>
      <c r="E37" s="153">
        <f t="shared" si="2"/>
        <v>1.7241379310344827E-2</v>
      </c>
      <c r="F37">
        <f t="shared" si="3"/>
        <v>15</v>
      </c>
      <c r="G37" s="153">
        <f t="shared" si="4"/>
        <v>2.3510971786833857E-2</v>
      </c>
    </row>
    <row r="38" spans="1:15" ht="15" thickBot="1">
      <c r="A38" s="94" t="s">
        <v>280</v>
      </c>
      <c r="B38">
        <f>SUM('1 Atlanta'!O29+'2 Baltimore'!O52+'8 DurhamNC_New'!O59+'11 Lansing MI'!O64+'9 GrandRapids MI'!O58+'4 Boulder County CO'!O80+'20 Washington DC'!O56+'19 Tucson AR'!O83+'13 Olympia WA'!O34+'17 Sta. Monica CA'!O109+'14 Oregon'!O112+'16 Pittsburgh PA'!O49+'7 Cincinnati OH'!O35+'15 Philadelphia PA'!O37+'6 Chattanooga TN'!O68+'12 Minneapolis MN'!O49)</f>
        <v>16</v>
      </c>
      <c r="C38" s="153">
        <f t="shared" si="1"/>
        <v>2.5078369905956112E-2</v>
      </c>
      <c r="D38">
        <f>SUM('1 Atlanta'!P29+'2 Baltimore'!P52+'8 DurhamNC_New'!P59+'11 Lansing MI'!P64+'9 GrandRapids MI'!P58+'4 Boulder County CO'!P80+'20 Washington DC'!P56+'19 Tucson AR'!P83+'13 Olympia WA'!P34+'17 Sta. Monica CA'!P109+'14 Oregon'!P112+'16 Pittsburgh PA'!P49+'7 Cincinnati OH'!P35+'15 Philadelphia PA'!P37+'6 Chattanooga TN'!P68+'12 Minneapolis MN'!P49)</f>
        <v>7</v>
      </c>
      <c r="E38" s="153">
        <f t="shared" si="2"/>
        <v>1.0971786833855799E-2</v>
      </c>
      <c r="F38">
        <f t="shared" si="3"/>
        <v>23</v>
      </c>
      <c r="G38" s="153">
        <f t="shared" si="4"/>
        <v>3.6050156739811913E-2</v>
      </c>
    </row>
    <row r="39" spans="1:15" ht="15" thickTop="1">
      <c r="A39" s="96" t="s">
        <v>282</v>
      </c>
      <c r="F39">
        <f>SUM(F33:F38)</f>
        <v>638</v>
      </c>
    </row>
    <row r="43" spans="1:15">
      <c r="A43" s="28"/>
      <c r="B43" s="301" t="s">
        <v>9</v>
      </c>
      <c r="C43" s="302"/>
      <c r="D43" s="302"/>
      <c r="E43" s="302"/>
      <c r="F43" s="302"/>
      <c r="G43" s="303"/>
      <c r="H43" s="301" t="s">
        <v>8</v>
      </c>
      <c r="I43" s="302"/>
      <c r="J43" s="302"/>
      <c r="K43" s="302"/>
      <c r="L43" s="302"/>
      <c r="M43" s="304"/>
      <c r="N43" s="104"/>
      <c r="O43" s="104"/>
    </row>
    <row r="44" spans="1:15">
      <c r="A44" s="29"/>
      <c r="B44" s="83" t="s">
        <v>13</v>
      </c>
      <c r="C44" s="23"/>
      <c r="D44" s="23"/>
      <c r="E44" s="23"/>
      <c r="F44" s="23"/>
      <c r="G44" s="24" t="s">
        <v>12</v>
      </c>
      <c r="H44" s="22" t="s">
        <v>13</v>
      </c>
      <c r="I44" s="23"/>
      <c r="J44" s="23"/>
      <c r="K44" s="23"/>
      <c r="L44" s="23"/>
      <c r="M44" s="24" t="s">
        <v>12</v>
      </c>
      <c r="N44" s="104"/>
      <c r="O44" s="104"/>
    </row>
    <row r="45" spans="1:15">
      <c r="A45" s="67" t="s">
        <v>15</v>
      </c>
      <c r="B45" s="309" t="s">
        <v>2</v>
      </c>
      <c r="C45" s="310"/>
      <c r="D45" s="310" t="s">
        <v>1</v>
      </c>
      <c r="E45" s="310"/>
      <c r="F45" s="310" t="s">
        <v>0</v>
      </c>
      <c r="G45" s="311"/>
      <c r="H45" s="309" t="s">
        <v>2</v>
      </c>
      <c r="I45" s="310"/>
      <c r="J45" s="310" t="s">
        <v>1</v>
      </c>
      <c r="K45" s="310"/>
      <c r="L45" s="310" t="s">
        <v>0</v>
      </c>
      <c r="M45" s="311"/>
      <c r="N45" s="104"/>
      <c r="O45" s="104"/>
    </row>
    <row r="46" spans="1:15">
      <c r="A46" s="168" t="s">
        <v>213</v>
      </c>
      <c r="B46" s="84" t="s">
        <v>7</v>
      </c>
      <c r="C46" s="53" t="s">
        <v>6</v>
      </c>
      <c r="D46" s="53" t="s">
        <v>4</v>
      </c>
      <c r="E46" s="53" t="s">
        <v>5</v>
      </c>
      <c r="F46" s="53"/>
      <c r="G46" s="54" t="s">
        <v>3</v>
      </c>
      <c r="H46" s="52" t="s">
        <v>7</v>
      </c>
      <c r="I46" s="53" t="s">
        <v>6</v>
      </c>
      <c r="J46" s="53" t="s">
        <v>4</v>
      </c>
      <c r="K46" s="53" t="s">
        <v>5</v>
      </c>
      <c r="L46" s="53"/>
      <c r="M46" s="54" t="s">
        <v>3</v>
      </c>
      <c r="N46" s="104"/>
      <c r="O46" s="104"/>
    </row>
    <row r="47" spans="1:15">
      <c r="A47" s="92" t="s">
        <v>28</v>
      </c>
      <c r="B47" s="171">
        <f>'1 Atlanta'!C46+'2 Baltimore'!C70+'8 DurhamNC_New'!C77+'11 Lansing MI'!C82+'9 GrandRapids MI'!C77+'4 Boulder County CO'!C99+'20 Washington DC'!C76+'19 Tucson AR'!C103+'6 Chattanooga TN'!C88+'13 Olympia WA'!C53+'17 Sta. Monica CA'!C128+'14 Oregon'!C131+'16 Pittsburgh PA'!C68+'7 Cincinnati OH'!C54+'15 Philadelphia PA'!C56+'12 Minneapolis MN'!C68</f>
        <v>17</v>
      </c>
      <c r="C47" s="93">
        <f>'1 Atlanta'!D46+'2 Baltimore'!D70+'8 DurhamNC_New'!D77+'11 Lansing MI'!D82+'9 GrandRapids MI'!D77+'4 Boulder County CO'!D99+'20 Washington DC'!D76+'19 Tucson AR'!D103+'6 Chattanooga TN'!D88+'13 Olympia WA'!D53+'17 Sta. Monica CA'!D128+'14 Oregon'!D131+'16 Pittsburgh PA'!D68+'7 Cincinnati OH'!D54+'15 Philadelphia PA'!D56+'12 Minneapolis MN'!D68</f>
        <v>18</v>
      </c>
      <c r="D47" s="93">
        <f>'1 Atlanta'!E46+'2 Baltimore'!E70+'8 DurhamNC_New'!E77+'11 Lansing MI'!E82+'9 GrandRapids MI'!E77+'4 Boulder County CO'!E99+'20 Washington DC'!E76+'19 Tucson AR'!E103+'6 Chattanooga TN'!E88+'13 Olympia WA'!E53+'17 Sta. Monica CA'!E128+'14 Oregon'!E131+'16 Pittsburgh PA'!E68+'7 Cincinnati OH'!E54+'15 Philadelphia PA'!E56+'12 Minneapolis MN'!E68</f>
        <v>18</v>
      </c>
      <c r="E47" s="93">
        <f>'1 Atlanta'!F46+'2 Baltimore'!F70+'8 DurhamNC_New'!F77+'11 Lansing MI'!F82+'9 GrandRapids MI'!F77+'4 Boulder County CO'!F99+'20 Washington DC'!F76+'19 Tucson AR'!F103+'6 Chattanooga TN'!F88+'13 Olympia WA'!F53+'17 Sta. Monica CA'!F128+'14 Oregon'!F131+'16 Pittsburgh PA'!F68+'7 Cincinnati OH'!F54+'15 Philadelphia PA'!F56+'12 Minneapolis MN'!F68</f>
        <v>3</v>
      </c>
      <c r="F47" s="93">
        <f>'1 Atlanta'!G46+'2 Baltimore'!G70+'8 DurhamNC_New'!G77+'11 Lansing MI'!G82+'9 GrandRapids MI'!G77+'4 Boulder County CO'!G99+'20 Washington DC'!G76+'19 Tucson AR'!G103+'6 Chattanooga TN'!G88+'13 Olympia WA'!G53+'17 Sta. Monica CA'!G128+'14 Oregon'!G131+'16 Pittsburgh PA'!G68+'7 Cincinnati OH'!G54+'15 Philadelphia PA'!G56+'12 Minneapolis MN'!G68</f>
        <v>0</v>
      </c>
      <c r="G47" s="172">
        <f>'1 Atlanta'!H46+'2 Baltimore'!H70+'8 DurhamNC_New'!H77+'11 Lansing MI'!H82+'9 GrandRapids MI'!H77+'4 Boulder County CO'!H99+'20 Washington DC'!H76+'19 Tucson AR'!H103+'6 Chattanooga TN'!H88+'13 Olympia WA'!H53+'17 Sta. Monica CA'!H128+'14 Oregon'!H131+'16 Pittsburgh PA'!H68+'7 Cincinnati OH'!H54+'15 Philadelphia PA'!H56+'12 Minneapolis MN'!H68</f>
        <v>5</v>
      </c>
      <c r="H47" s="171">
        <f>'1 Atlanta'!I46+'2 Baltimore'!I70+'8 DurhamNC_New'!I77+'11 Lansing MI'!I82+'9 GrandRapids MI'!I77+'4 Boulder County CO'!I99+'20 Washington DC'!I76+'19 Tucson AR'!I103+'6 Chattanooga TN'!I88+'13 Olympia WA'!I53+'17 Sta. Monica CA'!I128+'14 Oregon'!I131+'16 Pittsburgh PA'!I68+'7 Cincinnati OH'!I54+'15 Philadelphia PA'!I56+'12 Minneapolis MN'!I68</f>
        <v>30</v>
      </c>
      <c r="I47" s="93">
        <f>'1 Atlanta'!J46+'2 Baltimore'!J70+'8 DurhamNC_New'!J77+'11 Lansing MI'!J82+'9 GrandRapids MI'!J77+'4 Boulder County CO'!J99+'20 Washington DC'!J76+'19 Tucson AR'!J103+'6 Chattanooga TN'!J88+'13 Olympia WA'!J53+'17 Sta. Monica CA'!J128+'14 Oregon'!J131+'16 Pittsburgh PA'!J68+'7 Cincinnati OH'!J54+'15 Philadelphia PA'!J56+'12 Minneapolis MN'!J68</f>
        <v>23</v>
      </c>
      <c r="J47" s="93">
        <f>'1 Atlanta'!K46+'2 Baltimore'!K70+'8 DurhamNC_New'!K77+'11 Lansing MI'!K82+'9 GrandRapids MI'!K77+'4 Boulder County CO'!K99+'20 Washington DC'!K76+'19 Tucson AR'!K103+'6 Chattanooga TN'!K88+'13 Olympia WA'!K53+'17 Sta. Monica CA'!K128+'14 Oregon'!K131+'16 Pittsburgh PA'!K68+'7 Cincinnati OH'!K54+'15 Philadelphia PA'!K56+'12 Minneapolis MN'!K68</f>
        <v>28</v>
      </c>
      <c r="K47" s="93">
        <f>'1 Atlanta'!L46+'2 Baltimore'!L70+'8 DurhamNC_New'!L77+'11 Lansing MI'!L82+'9 GrandRapids MI'!L77+'4 Boulder County CO'!L99+'20 Washington DC'!L76+'19 Tucson AR'!L103+'6 Chattanooga TN'!L88+'13 Olympia WA'!L53+'17 Sta. Monica CA'!L128+'14 Oregon'!L131+'16 Pittsburgh PA'!L68+'7 Cincinnati OH'!L54+'15 Philadelphia PA'!L56+'12 Minneapolis MN'!L68</f>
        <v>2</v>
      </c>
      <c r="L47" s="93">
        <f>'1 Atlanta'!M46+'2 Baltimore'!M70+'8 DurhamNC_New'!M77+'11 Lansing MI'!M82+'9 GrandRapids MI'!M77+'4 Boulder County CO'!M99+'20 Washington DC'!M76+'19 Tucson AR'!M103+'6 Chattanooga TN'!M88+'13 Olympia WA'!M53+'17 Sta. Monica CA'!M128+'14 Oregon'!M131+'16 Pittsburgh PA'!M68+'7 Cincinnati OH'!M54+'15 Philadelphia PA'!M56+'12 Minneapolis MN'!M68</f>
        <v>0</v>
      </c>
      <c r="M47" s="172">
        <f>'1 Atlanta'!N46+'2 Baltimore'!N70+'8 DurhamNC_New'!N77+'11 Lansing MI'!N82+'9 GrandRapids MI'!N77+'4 Boulder County CO'!N99+'20 Washington DC'!N76+'19 Tucson AR'!N103+'6 Chattanooga TN'!N88+'13 Olympia WA'!N53+'17 Sta. Monica CA'!N128+'14 Oregon'!N131+'16 Pittsburgh PA'!N68+'7 Cincinnati OH'!N54+'15 Philadelphia PA'!N56+'12 Minneapolis MN'!N68</f>
        <v>9</v>
      </c>
      <c r="N47" s="218"/>
      <c r="O47" s="170"/>
    </row>
    <row r="48" spans="1:15">
      <c r="A48" s="94"/>
      <c r="B48" s="173"/>
      <c r="C48" s="95"/>
      <c r="D48" s="95"/>
      <c r="E48" s="95"/>
      <c r="F48" s="95"/>
      <c r="G48" s="176">
        <f>(SUM(B47:G47))/$N$61</f>
        <v>9.561128526645768E-2</v>
      </c>
      <c r="H48" s="173"/>
      <c r="I48" s="95"/>
      <c r="J48" s="95"/>
      <c r="K48" s="95"/>
      <c r="L48" s="95"/>
      <c r="M48" s="176">
        <f>(SUM(H47:M47))/$N$61</f>
        <v>0.14420062695924765</v>
      </c>
      <c r="N48" s="218"/>
      <c r="O48" s="170"/>
    </row>
    <row r="49" spans="1:16">
      <c r="A49" s="94" t="s">
        <v>29</v>
      </c>
      <c r="B49" s="173">
        <f>'1 Atlanta'!C48+'2 Baltimore'!C72+'8 DurhamNC_New'!C79+'11 Lansing MI'!C84+'9 GrandRapids MI'!C79+'4 Boulder County CO'!C101+'20 Washington DC'!C78+'19 Tucson AR'!C105+'6 Chattanooga TN'!C90+'13 Olympia WA'!C55+'17 Sta. Monica CA'!C130+'14 Oregon'!C133+'16 Pittsburgh PA'!C70+'7 Cincinnati OH'!C56+'15 Philadelphia PA'!C58+'12 Minneapolis MN'!C70</f>
        <v>26</v>
      </c>
      <c r="C49" s="95">
        <f>'1 Atlanta'!D48+'2 Baltimore'!D72+'8 DurhamNC_New'!D79+'11 Lansing MI'!D84+'9 GrandRapids MI'!D79+'4 Boulder County CO'!D101+'20 Washington DC'!D78+'19 Tucson AR'!D105+'6 Chattanooga TN'!D90+'13 Olympia WA'!D55+'17 Sta. Monica CA'!D130+'14 Oregon'!D133+'16 Pittsburgh PA'!D70+'7 Cincinnati OH'!D56+'15 Philadelphia PA'!D58+'12 Minneapolis MN'!D70</f>
        <v>11</v>
      </c>
      <c r="D49" s="95">
        <f>'1 Atlanta'!E48+'2 Baltimore'!E72+'8 DurhamNC_New'!E79+'11 Lansing MI'!E84+'9 GrandRapids MI'!E79+'4 Boulder County CO'!E101+'20 Washington DC'!E78+'19 Tucson AR'!E105+'6 Chattanooga TN'!E90+'13 Olympia WA'!E55+'17 Sta. Monica CA'!E130+'14 Oregon'!E133+'16 Pittsburgh PA'!E70+'7 Cincinnati OH'!E56+'15 Philadelphia PA'!E58+'12 Minneapolis MN'!E70</f>
        <v>42</v>
      </c>
      <c r="E49" s="95">
        <f>'1 Atlanta'!F48+'2 Baltimore'!F72+'8 DurhamNC_New'!F79+'11 Lansing MI'!F84+'9 GrandRapids MI'!F79+'4 Boulder County CO'!F101+'20 Washington DC'!F78+'19 Tucson AR'!F105+'6 Chattanooga TN'!F90+'13 Olympia WA'!F55+'17 Sta. Monica CA'!F130+'14 Oregon'!F133+'16 Pittsburgh PA'!F70+'7 Cincinnati OH'!F56+'15 Philadelphia PA'!F58+'12 Minneapolis MN'!F70</f>
        <v>1</v>
      </c>
      <c r="F49" s="95">
        <f>'1 Atlanta'!G48+'2 Baltimore'!G72+'8 DurhamNC_New'!G79+'11 Lansing MI'!G84+'9 GrandRapids MI'!G79+'4 Boulder County CO'!G101+'20 Washington DC'!G78+'19 Tucson AR'!G105+'6 Chattanooga TN'!G90+'13 Olympia WA'!G55+'17 Sta. Monica CA'!G130+'14 Oregon'!G133+'16 Pittsburgh PA'!G70+'7 Cincinnati OH'!G56+'15 Philadelphia PA'!G58+'12 Minneapolis MN'!G70</f>
        <v>0</v>
      </c>
      <c r="G49" s="174">
        <f>'1 Atlanta'!H48+'2 Baltimore'!H72+'8 DurhamNC_New'!H79+'11 Lansing MI'!H84+'9 GrandRapids MI'!H79+'4 Boulder County CO'!H101+'20 Washington DC'!H78+'19 Tucson AR'!H105+'6 Chattanooga TN'!H90+'13 Olympia WA'!H55+'17 Sta. Monica CA'!H130+'14 Oregon'!H133+'16 Pittsburgh PA'!H70+'7 Cincinnati OH'!H56+'15 Philadelphia PA'!H58+'12 Minneapolis MN'!H70</f>
        <v>17</v>
      </c>
      <c r="H49" s="173">
        <f>'1 Atlanta'!I48+'2 Baltimore'!I72+'8 DurhamNC_New'!I79+'11 Lansing MI'!I84+'9 GrandRapids MI'!I79+'4 Boulder County CO'!I101+'20 Washington DC'!I78+'19 Tucson AR'!I105+'6 Chattanooga TN'!I90+'13 Olympia WA'!I55+'17 Sta. Monica CA'!I130+'14 Oregon'!I133+'16 Pittsburgh PA'!I70+'7 Cincinnati OH'!I56+'15 Philadelphia PA'!I58+'12 Minneapolis MN'!I70</f>
        <v>7</v>
      </c>
      <c r="I49" s="95">
        <f>'1 Atlanta'!J48+'2 Baltimore'!J72+'8 DurhamNC_New'!J79+'11 Lansing MI'!J84+'9 GrandRapids MI'!J79+'4 Boulder County CO'!J101+'20 Washington DC'!J78+'19 Tucson AR'!J105+'6 Chattanooga TN'!J90+'13 Olympia WA'!J55+'17 Sta. Monica CA'!J130+'14 Oregon'!J133+'16 Pittsburgh PA'!J70+'7 Cincinnati OH'!J56+'15 Philadelphia PA'!J58+'12 Minneapolis MN'!J70</f>
        <v>0</v>
      </c>
      <c r="J49" s="95">
        <f>'1 Atlanta'!K48+'2 Baltimore'!K72+'8 DurhamNC_New'!K79+'11 Lansing MI'!K84+'9 GrandRapids MI'!K79+'4 Boulder County CO'!K101+'20 Washington DC'!K78+'19 Tucson AR'!K105+'6 Chattanooga TN'!K90+'13 Olympia WA'!K55+'17 Sta. Monica CA'!K130+'14 Oregon'!K133+'16 Pittsburgh PA'!K70+'7 Cincinnati OH'!K56+'15 Philadelphia PA'!K58+'12 Minneapolis MN'!K70</f>
        <v>10</v>
      </c>
      <c r="K49" s="95">
        <f>'1 Atlanta'!L48+'2 Baltimore'!L72+'8 DurhamNC_New'!L79+'11 Lansing MI'!L84+'9 GrandRapids MI'!L79+'4 Boulder County CO'!L101+'20 Washington DC'!L78+'19 Tucson AR'!L105+'6 Chattanooga TN'!L90+'13 Olympia WA'!L55+'17 Sta. Monica CA'!L130+'14 Oregon'!L133+'16 Pittsburgh PA'!L70+'7 Cincinnati OH'!L56+'15 Philadelphia PA'!L58+'12 Minneapolis MN'!L70</f>
        <v>0</v>
      </c>
      <c r="L49" s="95">
        <f>'1 Atlanta'!M48+'2 Baltimore'!M72+'8 DurhamNC_New'!M79+'11 Lansing MI'!M84+'9 GrandRapids MI'!M79+'4 Boulder County CO'!M101+'20 Washington DC'!M78+'19 Tucson AR'!M105+'6 Chattanooga TN'!M90+'13 Olympia WA'!M55+'17 Sta. Monica CA'!M130+'14 Oregon'!M133+'16 Pittsburgh PA'!M70+'7 Cincinnati OH'!M56+'15 Philadelphia PA'!M58+'12 Minneapolis MN'!M70</f>
        <v>0</v>
      </c>
      <c r="M49" s="174">
        <f>'1 Atlanta'!N48+'2 Baltimore'!N72+'8 DurhamNC_New'!N79+'11 Lansing MI'!N84+'9 GrandRapids MI'!N79+'4 Boulder County CO'!N101+'20 Washington DC'!N78+'19 Tucson AR'!N105+'6 Chattanooga TN'!N90+'13 Olympia WA'!N55+'17 Sta. Monica CA'!N130+'14 Oregon'!N133+'16 Pittsburgh PA'!N70+'7 Cincinnati OH'!N56+'15 Philadelphia PA'!N58+'12 Minneapolis MN'!N70</f>
        <v>3</v>
      </c>
      <c r="N49" s="218"/>
      <c r="O49" s="170"/>
    </row>
    <row r="50" spans="1:16">
      <c r="A50" s="94"/>
      <c r="B50" s="173"/>
      <c r="C50" s="95"/>
      <c r="D50" s="95"/>
      <c r="E50" s="95"/>
      <c r="F50" s="95"/>
      <c r="G50" s="176">
        <f>(SUM(B49:G49))/$N$61</f>
        <v>0.15203761755485892</v>
      </c>
      <c r="H50" s="173"/>
      <c r="I50" s="95"/>
      <c r="J50" s="95"/>
      <c r="K50" s="95"/>
      <c r="L50" s="95"/>
      <c r="M50" s="176">
        <f>(SUM(H49:M49))/$N$61</f>
        <v>3.1347962382445138E-2</v>
      </c>
      <c r="N50" s="218"/>
      <c r="O50" s="170"/>
    </row>
    <row r="51" spans="1:16">
      <c r="A51" s="94" t="s">
        <v>30</v>
      </c>
      <c r="B51" s="173">
        <f>'1 Atlanta'!C50+'2 Baltimore'!C74+'8 DurhamNC_New'!C81+'11 Lansing MI'!C86+'9 GrandRapids MI'!C81+'4 Boulder County CO'!C103+'20 Washington DC'!C80+'19 Tucson AR'!C107+'6 Chattanooga TN'!C92+'13 Olympia WA'!C57+'17 Sta. Monica CA'!C132+'14 Oregon'!C135+'16 Pittsburgh PA'!C72+'7 Cincinnati OH'!C58+'15 Philadelphia PA'!C60+'12 Minneapolis MN'!C72</f>
        <v>27</v>
      </c>
      <c r="C51" s="95">
        <f>'1 Atlanta'!D50+'2 Baltimore'!D74+'8 DurhamNC_New'!D81+'11 Lansing MI'!D86+'9 GrandRapids MI'!D81+'4 Boulder County CO'!D103+'20 Washington DC'!D80+'19 Tucson AR'!D107+'6 Chattanooga TN'!D92+'13 Olympia WA'!D57+'17 Sta. Monica CA'!D132+'14 Oregon'!D135+'16 Pittsburgh PA'!D72+'7 Cincinnati OH'!D58+'15 Philadelphia PA'!D60+'12 Minneapolis MN'!D72</f>
        <v>13</v>
      </c>
      <c r="D51" s="95">
        <f>'1 Atlanta'!E50+'2 Baltimore'!E74+'8 DurhamNC_New'!E81+'11 Lansing MI'!E86+'9 GrandRapids MI'!E81+'4 Boulder County CO'!E103+'20 Washington DC'!E80+'19 Tucson AR'!E107+'6 Chattanooga TN'!E92+'13 Olympia WA'!E57+'17 Sta. Monica CA'!E132+'14 Oregon'!E135+'16 Pittsburgh PA'!E72+'7 Cincinnati OH'!E58+'15 Philadelphia PA'!E60+'12 Minneapolis MN'!E72</f>
        <v>4</v>
      </c>
      <c r="E51" s="95">
        <f>'1 Atlanta'!F50+'2 Baltimore'!F74+'8 DurhamNC_New'!F81+'11 Lansing MI'!F86+'9 GrandRapids MI'!F81+'4 Boulder County CO'!F103+'20 Washington DC'!F80+'19 Tucson AR'!F107+'6 Chattanooga TN'!F92+'13 Olympia WA'!F57+'17 Sta. Monica CA'!F132+'14 Oregon'!F135+'16 Pittsburgh PA'!F72+'7 Cincinnati OH'!F58+'15 Philadelphia PA'!F60+'12 Minneapolis MN'!F72</f>
        <v>2</v>
      </c>
      <c r="F51" s="95">
        <f>'1 Atlanta'!G50+'2 Baltimore'!G74+'8 DurhamNC_New'!G81+'11 Lansing MI'!G86+'9 GrandRapids MI'!G81+'4 Boulder County CO'!G103+'20 Washington DC'!G80+'19 Tucson AR'!G107+'6 Chattanooga TN'!G92+'13 Olympia WA'!G57+'17 Sta. Monica CA'!G132+'14 Oregon'!G135+'16 Pittsburgh PA'!G72+'7 Cincinnati OH'!G58+'15 Philadelphia PA'!G60+'12 Minneapolis MN'!G72</f>
        <v>0</v>
      </c>
      <c r="G51" s="174">
        <f>'1 Atlanta'!H50+'2 Baltimore'!H74+'8 DurhamNC_New'!H81+'11 Lansing MI'!H86+'9 GrandRapids MI'!H81+'4 Boulder County CO'!H103+'20 Washington DC'!H80+'19 Tucson AR'!H107+'6 Chattanooga TN'!H92+'13 Olympia WA'!H57+'17 Sta. Monica CA'!H132+'14 Oregon'!H135+'16 Pittsburgh PA'!H72+'7 Cincinnati OH'!H58+'15 Philadelphia PA'!H60+'12 Minneapolis MN'!H72</f>
        <v>3</v>
      </c>
      <c r="H51" s="173">
        <f>'1 Atlanta'!I50+'2 Baltimore'!I74+'8 DurhamNC_New'!I81+'11 Lansing MI'!I86+'9 GrandRapids MI'!I81+'4 Boulder County CO'!I103+'20 Washington DC'!I80+'19 Tucson AR'!I107+'6 Chattanooga TN'!I92+'13 Olympia WA'!I57+'17 Sta. Monica CA'!I132+'14 Oregon'!I135+'16 Pittsburgh PA'!I72+'7 Cincinnati OH'!I58+'15 Philadelphia PA'!I60+'12 Minneapolis MN'!I72</f>
        <v>68</v>
      </c>
      <c r="I51" s="95">
        <f>'1 Atlanta'!J50+'2 Baltimore'!J74+'8 DurhamNC_New'!J81+'11 Lansing MI'!J86+'9 GrandRapids MI'!J81+'4 Boulder County CO'!J103+'20 Washington DC'!J80+'19 Tucson AR'!J107+'6 Chattanooga TN'!J92+'13 Olympia WA'!J57+'17 Sta. Monica CA'!J132+'14 Oregon'!J135+'16 Pittsburgh PA'!J72+'7 Cincinnati OH'!J58+'15 Philadelphia PA'!J60+'12 Minneapolis MN'!J72</f>
        <v>21</v>
      </c>
      <c r="J51" s="95">
        <f>'1 Atlanta'!K50+'2 Baltimore'!K74+'8 DurhamNC_New'!K81+'11 Lansing MI'!K86+'9 GrandRapids MI'!K81+'4 Boulder County CO'!K103+'20 Washington DC'!K80+'19 Tucson AR'!K107+'6 Chattanooga TN'!K92+'13 Olympia WA'!K57+'17 Sta. Monica CA'!K132+'14 Oregon'!K135+'16 Pittsburgh PA'!K72+'7 Cincinnati OH'!K58+'15 Philadelphia PA'!K60+'12 Minneapolis MN'!K72</f>
        <v>61</v>
      </c>
      <c r="K51" s="95">
        <f>'1 Atlanta'!L50+'2 Baltimore'!L74+'8 DurhamNC_New'!L81+'11 Lansing MI'!L86+'9 GrandRapids MI'!L81+'4 Boulder County CO'!L103+'20 Washington DC'!L80+'19 Tucson AR'!L107+'6 Chattanooga TN'!L92+'13 Olympia WA'!L57+'17 Sta. Monica CA'!L132+'14 Oregon'!L135+'16 Pittsburgh PA'!L72+'7 Cincinnati OH'!L58+'15 Philadelphia PA'!L60+'12 Minneapolis MN'!L72</f>
        <v>5</v>
      </c>
      <c r="L51" s="95">
        <f>'1 Atlanta'!M50+'2 Baltimore'!M74+'8 DurhamNC_New'!M81+'11 Lansing MI'!M86+'9 GrandRapids MI'!M81+'4 Boulder County CO'!M103+'20 Washington DC'!M80+'19 Tucson AR'!M107+'6 Chattanooga TN'!M92+'13 Olympia WA'!M57+'17 Sta. Monica CA'!M132+'14 Oregon'!M135+'16 Pittsburgh PA'!M72+'7 Cincinnati OH'!M58+'15 Philadelphia PA'!M60+'12 Minneapolis MN'!M72</f>
        <v>0</v>
      </c>
      <c r="M51" s="174">
        <f>'1 Atlanta'!N50+'2 Baltimore'!N74+'8 DurhamNC_New'!N81+'11 Lansing MI'!N86+'9 GrandRapids MI'!N81+'4 Boulder County CO'!N103+'20 Washington DC'!N80+'19 Tucson AR'!N107+'6 Chattanooga TN'!N92+'13 Olympia WA'!N57+'17 Sta. Monica CA'!N132+'14 Oregon'!N135+'16 Pittsburgh PA'!N72+'7 Cincinnati OH'!N58+'15 Philadelphia PA'!N60+'12 Minneapolis MN'!N72</f>
        <v>8</v>
      </c>
      <c r="N51" s="218"/>
      <c r="O51" s="170"/>
    </row>
    <row r="52" spans="1:16">
      <c r="A52" s="94"/>
      <c r="B52" s="173"/>
      <c r="C52" s="95"/>
      <c r="D52" s="95"/>
      <c r="E52" s="95"/>
      <c r="F52" s="95"/>
      <c r="G52" s="176">
        <f>(SUM(B51:G51))/$N$61</f>
        <v>7.6802507836990594E-2</v>
      </c>
      <c r="H52" s="173"/>
      <c r="I52" s="95"/>
      <c r="J52" s="95"/>
      <c r="K52" s="95"/>
      <c r="L52" s="95"/>
      <c r="M52" s="190">
        <f>(SUM(H51:M51))/$N$61</f>
        <v>0.2554858934169279</v>
      </c>
      <c r="N52" s="218"/>
      <c r="O52" s="170"/>
    </row>
    <row r="53" spans="1:16">
      <c r="A53" s="94" t="s">
        <v>31</v>
      </c>
      <c r="B53" s="173">
        <f>'1 Atlanta'!C52+'2 Baltimore'!C76+'8 DurhamNC_New'!C83+'11 Lansing MI'!C88+'9 GrandRapids MI'!C83+'4 Boulder County CO'!C105+'20 Washington DC'!C82+'19 Tucson AR'!C109+'6 Chattanooga TN'!C94+'13 Olympia WA'!C59+'17 Sta. Monica CA'!C134+'14 Oregon'!C137+'16 Pittsburgh PA'!C74+'7 Cincinnati OH'!C60+'15 Philadelphia PA'!C62+'12 Minneapolis MN'!C74</f>
        <v>2</v>
      </c>
      <c r="C53" s="95">
        <f>'1 Atlanta'!D52+'2 Baltimore'!D76+'8 DurhamNC_New'!D83+'11 Lansing MI'!D88+'9 GrandRapids MI'!D83+'4 Boulder County CO'!D105+'20 Washington DC'!D82+'19 Tucson AR'!D109+'6 Chattanooga TN'!D94+'13 Olympia WA'!D59+'17 Sta. Monica CA'!D134+'14 Oregon'!D137+'16 Pittsburgh PA'!D74+'7 Cincinnati OH'!D60+'15 Philadelphia PA'!D62+'12 Minneapolis MN'!D74</f>
        <v>4</v>
      </c>
      <c r="D53" s="95">
        <f>'1 Atlanta'!E52+'2 Baltimore'!E76+'8 DurhamNC_New'!E83+'11 Lansing MI'!E88+'9 GrandRapids MI'!E83+'4 Boulder County CO'!E105+'20 Washington DC'!E82+'19 Tucson AR'!E109+'6 Chattanooga TN'!E94+'13 Olympia WA'!E59+'17 Sta. Monica CA'!E134+'14 Oregon'!E137+'16 Pittsburgh PA'!E74+'7 Cincinnati OH'!E60+'15 Philadelphia PA'!E62+'12 Minneapolis MN'!E74</f>
        <v>3</v>
      </c>
      <c r="E53" s="95">
        <f>'1 Atlanta'!F52+'2 Baltimore'!F76+'8 DurhamNC_New'!F83+'11 Lansing MI'!F88+'9 GrandRapids MI'!F83+'4 Boulder County CO'!F105+'20 Washington DC'!F82+'19 Tucson AR'!F109+'6 Chattanooga TN'!F94+'13 Olympia WA'!F59+'17 Sta. Monica CA'!F134+'14 Oregon'!F137+'16 Pittsburgh PA'!F74+'7 Cincinnati OH'!F60+'15 Philadelphia PA'!F62+'12 Minneapolis MN'!F74</f>
        <v>1</v>
      </c>
      <c r="F53" s="95">
        <f>'1 Atlanta'!G52+'2 Baltimore'!G76+'8 DurhamNC_New'!G83+'11 Lansing MI'!G88+'9 GrandRapids MI'!G83+'4 Boulder County CO'!G105+'20 Washington DC'!G82+'19 Tucson AR'!G109+'6 Chattanooga TN'!G94+'13 Olympia WA'!G59+'17 Sta. Monica CA'!G134+'14 Oregon'!G137+'16 Pittsburgh PA'!G74+'7 Cincinnati OH'!G60+'15 Philadelphia PA'!G62+'12 Minneapolis MN'!G74</f>
        <v>0</v>
      </c>
      <c r="G53" s="174">
        <f>'1 Atlanta'!H52+'2 Baltimore'!H76+'8 DurhamNC_New'!H83+'11 Lansing MI'!H88+'9 GrandRapids MI'!H83+'4 Boulder County CO'!H105+'20 Washington DC'!H82+'19 Tucson AR'!H109+'6 Chattanooga TN'!H94+'13 Olympia WA'!H59+'17 Sta. Monica CA'!H134+'14 Oregon'!H137+'16 Pittsburgh PA'!H74+'7 Cincinnati OH'!H60+'15 Philadelphia PA'!H62+'12 Minneapolis MN'!H74</f>
        <v>1</v>
      </c>
      <c r="H53" s="173">
        <f>'1 Atlanta'!I52+'2 Baltimore'!I76+'8 DurhamNC_New'!I83+'11 Lansing MI'!I88+'9 GrandRapids MI'!I83+'4 Boulder County CO'!I105+'20 Washington DC'!I82+'19 Tucson AR'!I109+'6 Chattanooga TN'!I94+'13 Olympia WA'!I59+'17 Sta. Monica CA'!I134+'14 Oregon'!I137+'16 Pittsburgh PA'!I74+'7 Cincinnati OH'!I60+'15 Philadelphia PA'!I62+'12 Minneapolis MN'!I74</f>
        <v>36</v>
      </c>
      <c r="I53" s="95">
        <f>'1 Atlanta'!J52+'2 Baltimore'!J76+'8 DurhamNC_New'!J83+'11 Lansing MI'!J88+'9 GrandRapids MI'!J83+'4 Boulder County CO'!J105+'20 Washington DC'!J82+'19 Tucson AR'!J109+'6 Chattanooga TN'!J94+'13 Olympia WA'!J59+'17 Sta. Monica CA'!J134+'14 Oregon'!J137+'16 Pittsburgh PA'!J74+'7 Cincinnati OH'!J60+'15 Philadelphia PA'!J62+'12 Minneapolis MN'!J74</f>
        <v>22</v>
      </c>
      <c r="J53" s="95">
        <f>'1 Atlanta'!K52+'2 Baltimore'!K76+'8 DurhamNC_New'!K83+'11 Lansing MI'!K88+'9 GrandRapids MI'!K83+'4 Boulder County CO'!K105+'20 Washington DC'!K82+'19 Tucson AR'!K109+'6 Chattanooga TN'!K94+'13 Olympia WA'!K59+'17 Sta. Monica CA'!K134+'14 Oregon'!K137+'16 Pittsburgh PA'!K74+'7 Cincinnati OH'!K60+'15 Philadelphia PA'!K62+'12 Minneapolis MN'!K74</f>
        <v>39</v>
      </c>
      <c r="K53" s="95">
        <f>'1 Atlanta'!L52+'2 Baltimore'!L76+'8 DurhamNC_New'!L83+'11 Lansing MI'!L88+'9 GrandRapids MI'!L83+'4 Boulder County CO'!L105+'20 Washington DC'!L82+'19 Tucson AR'!L109+'6 Chattanooga TN'!L94+'13 Olympia WA'!L59+'17 Sta. Monica CA'!L134+'14 Oregon'!L137+'16 Pittsburgh PA'!L74+'7 Cincinnati OH'!L60+'15 Philadelphia PA'!L62+'12 Minneapolis MN'!L74</f>
        <v>4</v>
      </c>
      <c r="L53" s="95">
        <f>'1 Atlanta'!M52+'2 Baltimore'!M76+'8 DurhamNC_New'!M83+'11 Lansing MI'!M88+'9 GrandRapids MI'!M83+'4 Boulder County CO'!M105+'20 Washington DC'!M82+'19 Tucson AR'!M109+'6 Chattanooga TN'!M94+'13 Olympia WA'!M59+'17 Sta. Monica CA'!M134+'14 Oregon'!M137+'16 Pittsburgh PA'!M74+'7 Cincinnati OH'!M60+'15 Philadelphia PA'!M62+'12 Minneapolis MN'!M74</f>
        <v>0</v>
      </c>
      <c r="M53" s="174">
        <f>'1 Atlanta'!N52+'2 Baltimore'!N76+'8 DurhamNC_New'!N83+'11 Lansing MI'!N88+'9 GrandRapids MI'!N83+'4 Boulder County CO'!N105+'20 Washington DC'!N82+'19 Tucson AR'!N109+'6 Chattanooga TN'!N94+'13 Olympia WA'!N59+'17 Sta. Monica CA'!N134+'14 Oregon'!N137+'16 Pittsburgh PA'!N74+'7 Cincinnati OH'!N60+'15 Philadelphia PA'!N62+'12 Minneapolis MN'!N74</f>
        <v>4</v>
      </c>
      <c r="N53" s="218"/>
      <c r="O53" s="170"/>
    </row>
    <row r="54" spans="1:16">
      <c r="A54" s="94"/>
      <c r="B54" s="173"/>
      <c r="C54" s="95"/>
      <c r="D54" s="95"/>
      <c r="E54" s="95"/>
      <c r="F54" s="95"/>
      <c r="G54" s="176">
        <f>(SUM(B53:G53))/$N$61</f>
        <v>1.7241379310344827E-2</v>
      </c>
      <c r="H54" s="173"/>
      <c r="I54" s="95"/>
      <c r="J54" s="95"/>
      <c r="K54" s="95"/>
      <c r="L54" s="95"/>
      <c r="M54" s="190">
        <f>(SUM(H53:M53))/$N$61</f>
        <v>0.16457680250783699</v>
      </c>
      <c r="N54" s="218"/>
      <c r="O54" s="170"/>
    </row>
    <row r="55" spans="1:16">
      <c r="A55" s="94" t="s">
        <v>390</v>
      </c>
      <c r="B55" s="173">
        <f>'1 Atlanta'!C54+'2 Baltimore'!C78+'8 DurhamNC_New'!C85+'11 Lansing MI'!C90+'9 GrandRapids MI'!C85+'4 Boulder County CO'!C107+'20 Washington DC'!C84+'19 Tucson AR'!C111+'6 Chattanooga TN'!C96+'13 Olympia WA'!C61+'17 Sta. Monica CA'!C136+'14 Oregon'!C139+'16 Pittsburgh PA'!C76+'7 Cincinnati OH'!C62+'15 Philadelphia PA'!C64+'12 Minneapolis MN'!C76</f>
        <v>1</v>
      </c>
      <c r="C55" s="95">
        <f>'1 Atlanta'!D54+'2 Baltimore'!D78+'8 DurhamNC_New'!D85+'11 Lansing MI'!D90+'9 GrandRapids MI'!D85+'4 Boulder County CO'!D107+'20 Washington DC'!D84+'19 Tucson AR'!D111+'6 Chattanooga TN'!D96+'13 Olympia WA'!D61+'17 Sta. Monica CA'!D136+'14 Oregon'!D139+'16 Pittsburgh PA'!D76+'7 Cincinnati OH'!D62+'15 Philadelphia PA'!D64+'12 Minneapolis MN'!D76</f>
        <v>0</v>
      </c>
      <c r="D55" s="95">
        <f>'1 Atlanta'!E54+'2 Baltimore'!E78+'8 DurhamNC_New'!E85+'11 Lansing MI'!E90+'9 GrandRapids MI'!E85+'4 Boulder County CO'!E107+'20 Washington DC'!E84+'19 Tucson AR'!E111+'6 Chattanooga TN'!E96+'13 Olympia WA'!E61+'17 Sta. Monica CA'!E136+'14 Oregon'!E139+'16 Pittsburgh PA'!E76+'7 Cincinnati OH'!E62+'15 Philadelphia PA'!E64+'12 Minneapolis MN'!E76</f>
        <v>0</v>
      </c>
      <c r="E55" s="95">
        <f>'1 Atlanta'!F54+'2 Baltimore'!F78+'8 DurhamNC_New'!F85+'11 Lansing MI'!F90+'9 GrandRapids MI'!F85+'4 Boulder County CO'!F107+'20 Washington DC'!F84+'19 Tucson AR'!F111+'6 Chattanooga TN'!F96+'13 Olympia WA'!F61+'17 Sta. Monica CA'!F136+'14 Oregon'!F139+'16 Pittsburgh PA'!F76+'7 Cincinnati OH'!F62+'15 Philadelphia PA'!F64+'12 Minneapolis MN'!F76</f>
        <v>0</v>
      </c>
      <c r="F55" s="95">
        <f>'1 Atlanta'!G54+'2 Baltimore'!G78+'8 DurhamNC_New'!G85+'11 Lansing MI'!G90+'9 GrandRapids MI'!G85+'4 Boulder County CO'!G107+'20 Washington DC'!G84+'19 Tucson AR'!G111+'6 Chattanooga TN'!G96+'13 Olympia WA'!G61+'17 Sta. Monica CA'!G136+'14 Oregon'!G139+'16 Pittsburgh PA'!G76+'7 Cincinnati OH'!G62+'15 Philadelphia PA'!G64+'12 Minneapolis MN'!G76</f>
        <v>0</v>
      </c>
      <c r="G55" s="174">
        <f>'1 Atlanta'!H54+'2 Baltimore'!H78+'8 DurhamNC_New'!H85+'11 Lansing MI'!H90+'9 GrandRapids MI'!H85+'4 Boulder County CO'!H107+'20 Washington DC'!H84+'19 Tucson AR'!H111+'6 Chattanooga TN'!H96+'13 Olympia WA'!H61+'17 Sta. Monica CA'!H136+'14 Oregon'!H139+'16 Pittsburgh PA'!H76+'7 Cincinnati OH'!H62+'15 Philadelphia PA'!H64+'12 Minneapolis MN'!H76</f>
        <v>0</v>
      </c>
      <c r="H55" s="173">
        <f>'1 Atlanta'!I54+'2 Baltimore'!I78+'8 DurhamNC_New'!I85+'11 Lansing MI'!I90+'9 GrandRapids MI'!I85+'4 Boulder County CO'!I107+'20 Washington DC'!I84+'19 Tucson AR'!I111+'6 Chattanooga TN'!I96+'13 Olympia WA'!I61+'17 Sta. Monica CA'!I136+'14 Oregon'!I139+'16 Pittsburgh PA'!I76+'7 Cincinnati OH'!I62+'15 Philadelphia PA'!I64+'12 Minneapolis MN'!I76</f>
        <v>18</v>
      </c>
      <c r="I55" s="95">
        <f>'1 Atlanta'!J54+'2 Baltimore'!J78+'8 DurhamNC_New'!J85+'11 Lansing MI'!J90+'9 GrandRapids MI'!J85+'4 Boulder County CO'!J107+'20 Washington DC'!J84+'19 Tucson AR'!J111+'6 Chattanooga TN'!J96+'13 Olympia WA'!J61+'17 Sta. Monica CA'!J136+'14 Oregon'!J139+'16 Pittsburgh PA'!J76+'7 Cincinnati OH'!J62+'15 Philadelphia PA'!J64+'12 Minneapolis MN'!J76</f>
        <v>3</v>
      </c>
      <c r="J55" s="95">
        <f>'1 Atlanta'!K54+'2 Baltimore'!K78+'8 DurhamNC_New'!K85+'11 Lansing MI'!K90+'9 GrandRapids MI'!K85+'4 Boulder County CO'!K107+'20 Washington DC'!K84+'19 Tucson AR'!K111+'6 Chattanooga TN'!K96+'13 Olympia WA'!K61+'17 Sta. Monica CA'!K136+'14 Oregon'!K139+'16 Pittsburgh PA'!K76+'7 Cincinnati OH'!K62+'15 Philadelphia PA'!K64+'12 Minneapolis MN'!K76</f>
        <v>15</v>
      </c>
      <c r="K55" s="95">
        <f>'1 Atlanta'!L54+'2 Baltimore'!L78+'8 DurhamNC_New'!L85+'11 Lansing MI'!L90+'9 GrandRapids MI'!L85+'4 Boulder County CO'!L107+'20 Washington DC'!L84+'19 Tucson AR'!L111+'6 Chattanooga TN'!L96+'13 Olympia WA'!L61+'17 Sta. Monica CA'!L136+'14 Oregon'!L139+'16 Pittsburgh PA'!L76+'7 Cincinnati OH'!L62+'15 Philadelphia PA'!L64+'12 Minneapolis MN'!L76</f>
        <v>0</v>
      </c>
      <c r="L55" s="95">
        <f>'1 Atlanta'!M54+'2 Baltimore'!M78+'8 DurhamNC_New'!M85+'11 Lansing MI'!M90+'9 GrandRapids MI'!M85+'4 Boulder County CO'!M107+'20 Washington DC'!M84+'19 Tucson AR'!M111+'6 Chattanooga TN'!M96+'13 Olympia WA'!M61+'17 Sta. Monica CA'!M136+'14 Oregon'!M139+'16 Pittsburgh PA'!M76+'7 Cincinnati OH'!M62+'15 Philadelphia PA'!M64+'12 Minneapolis MN'!M76</f>
        <v>0</v>
      </c>
      <c r="M55" s="174">
        <f>'1 Atlanta'!N54+'2 Baltimore'!N78+'8 DurhamNC_New'!N85+'11 Lansing MI'!N90+'9 GrandRapids MI'!N85+'4 Boulder County CO'!N107+'20 Washington DC'!N84+'19 Tucson AR'!N111+'6 Chattanooga TN'!N96+'13 Olympia WA'!N61+'17 Sta. Monica CA'!N136+'14 Oregon'!N139+'16 Pittsburgh PA'!N76+'7 Cincinnati OH'!N62+'15 Philadelphia PA'!N64+'12 Minneapolis MN'!N76</f>
        <v>3</v>
      </c>
      <c r="N55" s="218"/>
      <c r="O55" s="170"/>
      <c r="P55" s="153"/>
    </row>
    <row r="56" spans="1:16">
      <c r="A56" s="148"/>
      <c r="B56" s="175"/>
      <c r="C56" s="149"/>
      <c r="D56" s="149"/>
      <c r="E56" s="149"/>
      <c r="F56" s="149"/>
      <c r="G56" s="177">
        <f>(SUM(B55:G55))/$N$61</f>
        <v>1.567398119122257E-3</v>
      </c>
      <c r="H56" s="175"/>
      <c r="I56" s="149"/>
      <c r="J56" s="149"/>
      <c r="K56" s="149"/>
      <c r="L56" s="149"/>
      <c r="M56" s="177">
        <f>(SUM(H55:M55))/$N$61</f>
        <v>6.1128526645768025E-2</v>
      </c>
      <c r="N56" s="218"/>
      <c r="O56" s="170"/>
    </row>
    <row r="57" spans="1:16">
      <c r="B57" s="82">
        <f>SUM(B47:B55)</f>
        <v>73</v>
      </c>
      <c r="C57" s="82">
        <f t="shared" ref="C57:K57" si="5">SUM(C47:C55)</f>
        <v>46</v>
      </c>
      <c r="D57" s="82">
        <f t="shared" si="5"/>
        <v>67</v>
      </c>
      <c r="E57" s="82">
        <f t="shared" si="5"/>
        <v>7</v>
      </c>
      <c r="F57" s="82"/>
      <c r="G57" s="82">
        <f>SUM(G47,G49,G51,G53,G55)</f>
        <v>26</v>
      </c>
      <c r="H57" s="82">
        <f t="shared" si="5"/>
        <v>159</v>
      </c>
      <c r="I57" s="82">
        <f t="shared" si="5"/>
        <v>69</v>
      </c>
      <c r="J57" s="82">
        <f t="shared" si="5"/>
        <v>153</v>
      </c>
      <c r="K57" s="82">
        <f t="shared" si="5"/>
        <v>11</v>
      </c>
      <c r="L57" s="82"/>
      <c r="M57" s="82">
        <f>SUM(M47,M49,M51,M53,M55)</f>
        <v>27</v>
      </c>
      <c r="N57" s="5"/>
    </row>
    <row r="58" spans="1:16">
      <c r="C58">
        <f>C57+B57</f>
        <v>119</v>
      </c>
      <c r="E58">
        <f>E57+D57</f>
        <v>74</v>
      </c>
      <c r="G58">
        <f>G57+F57</f>
        <v>26</v>
      </c>
      <c r="I58">
        <f>I57+H57</f>
        <v>228</v>
      </c>
      <c r="K58">
        <f>K57+J57</f>
        <v>164</v>
      </c>
      <c r="M58">
        <f>M57+L57</f>
        <v>27</v>
      </c>
      <c r="O58" s="104"/>
    </row>
    <row r="59" spans="1:16">
      <c r="B59" s="180">
        <f>B57/$G$61</f>
        <v>0.33333333333333331</v>
      </c>
      <c r="C59" s="180">
        <f>C57/$G$61</f>
        <v>0.21004566210045661</v>
      </c>
      <c r="D59" s="180">
        <f>D57/$G$61</f>
        <v>0.30593607305936071</v>
      </c>
      <c r="E59" s="180">
        <f>E57/$G$61</f>
        <v>3.1963470319634701E-2</v>
      </c>
      <c r="F59" s="180"/>
      <c r="G59" s="180">
        <f>G57/$G$61</f>
        <v>0.11872146118721461</v>
      </c>
      <c r="H59" s="180">
        <f>H57/$M$61</f>
        <v>0.37947494033412887</v>
      </c>
      <c r="I59" s="180">
        <f>I57/$M$61</f>
        <v>0.16467780429594273</v>
      </c>
      <c r="J59" s="180">
        <f>J57/$M$61</f>
        <v>0.36515513126491644</v>
      </c>
      <c r="K59" s="180">
        <f>K57/$M$61</f>
        <v>2.6252983293556086E-2</v>
      </c>
      <c r="L59" s="180"/>
      <c r="M59" s="180">
        <f>M57/$M$61</f>
        <v>6.4439140811455853E-2</v>
      </c>
      <c r="N59" s="104"/>
      <c r="O59" s="104"/>
    </row>
    <row r="60" spans="1:16">
      <c r="B60" s="99"/>
      <c r="C60" s="99"/>
      <c r="D60" s="99"/>
      <c r="E60" s="99"/>
      <c r="F60" s="99"/>
      <c r="G60" s="181">
        <f>SUM(B57:G57)/N61</f>
        <v>0.34326018808777431</v>
      </c>
      <c r="H60" s="99"/>
      <c r="I60" s="99"/>
      <c r="J60" s="99"/>
      <c r="K60" s="99"/>
      <c r="L60" s="99"/>
      <c r="M60" s="181">
        <f>SUM(H57:M57)/N61</f>
        <v>0.65673981191222575</v>
      </c>
      <c r="N60" s="104"/>
    </row>
    <row r="61" spans="1:16">
      <c r="B61" s="153"/>
      <c r="C61" s="153"/>
      <c r="D61" s="153"/>
      <c r="G61">
        <f>SUM(B57:G57)</f>
        <v>219</v>
      </c>
      <c r="M61">
        <f>SUM(H57:M57)</f>
        <v>419</v>
      </c>
      <c r="N61">
        <f>M61+G61</f>
        <v>638</v>
      </c>
    </row>
    <row r="97" spans="1:13">
      <c r="A97" s="28"/>
      <c r="B97" s="301" t="s">
        <v>9</v>
      </c>
      <c r="C97" s="302"/>
      <c r="D97" s="302"/>
      <c r="E97" s="302"/>
      <c r="F97" s="302"/>
      <c r="G97" s="303"/>
      <c r="H97" s="301" t="s">
        <v>8</v>
      </c>
      <c r="I97" s="302"/>
      <c r="J97" s="302"/>
      <c r="K97" s="302"/>
      <c r="L97" s="302"/>
      <c r="M97" s="304"/>
    </row>
    <row r="98" spans="1:13">
      <c r="A98" s="29"/>
      <c r="B98" s="83" t="s">
        <v>13</v>
      </c>
      <c r="C98" s="23"/>
      <c r="D98" s="23"/>
      <c r="E98" s="23"/>
      <c r="F98" s="23"/>
      <c r="G98" s="24" t="s">
        <v>12</v>
      </c>
      <c r="H98" s="22" t="s">
        <v>13</v>
      </c>
      <c r="I98" s="23"/>
      <c r="J98" s="23"/>
      <c r="K98" s="23"/>
      <c r="L98" s="23"/>
      <c r="M98" s="24" t="s">
        <v>12</v>
      </c>
    </row>
    <row r="99" spans="1:13">
      <c r="A99" s="67" t="s">
        <v>15</v>
      </c>
      <c r="B99" s="309" t="s">
        <v>2</v>
      </c>
      <c r="C99" s="310"/>
      <c r="D99" s="310" t="s">
        <v>1</v>
      </c>
      <c r="E99" s="310"/>
      <c r="F99" s="310" t="s">
        <v>0</v>
      </c>
      <c r="G99" s="311"/>
      <c r="H99" s="309" t="s">
        <v>2</v>
      </c>
      <c r="I99" s="310"/>
      <c r="J99" s="310" t="s">
        <v>1</v>
      </c>
      <c r="K99" s="310"/>
      <c r="L99" s="310" t="s">
        <v>0</v>
      </c>
      <c r="M99" s="311"/>
    </row>
    <row r="100" spans="1:13">
      <c r="A100" s="168" t="s">
        <v>213</v>
      </c>
      <c r="B100" s="84" t="s">
        <v>7</v>
      </c>
      <c r="C100" s="53" t="s">
        <v>6</v>
      </c>
      <c r="D100" s="53" t="s">
        <v>4</v>
      </c>
      <c r="E100" s="53" t="s">
        <v>5</v>
      </c>
      <c r="F100" s="53"/>
      <c r="G100" s="54" t="s">
        <v>3</v>
      </c>
      <c r="H100" s="52" t="s">
        <v>7</v>
      </c>
      <c r="I100" s="53" t="s">
        <v>6</v>
      </c>
      <c r="J100" s="53" t="s">
        <v>4</v>
      </c>
      <c r="K100" s="53" t="s">
        <v>5</v>
      </c>
      <c r="L100" s="53"/>
      <c r="M100" s="54" t="s">
        <v>3</v>
      </c>
    </row>
    <row r="101" spans="1:13">
      <c r="A101" s="92" t="s">
        <v>28</v>
      </c>
      <c r="B101" s="171"/>
      <c r="C101" s="93"/>
      <c r="D101" s="93"/>
      <c r="E101" s="93"/>
      <c r="F101" s="93"/>
      <c r="G101" s="172"/>
      <c r="H101" s="171"/>
      <c r="I101" s="93"/>
      <c r="J101" s="93"/>
      <c r="K101" s="93"/>
      <c r="L101" s="93"/>
      <c r="M101" s="172"/>
    </row>
    <row r="102" spans="1:13">
      <c r="A102" s="94"/>
      <c r="B102" s="173"/>
      <c r="C102" s="95"/>
      <c r="D102" s="95"/>
      <c r="E102" s="95"/>
      <c r="F102" s="95"/>
      <c r="G102" s="176"/>
      <c r="H102" s="173"/>
      <c r="I102" s="95"/>
      <c r="J102" s="95"/>
      <c r="K102" s="95"/>
      <c r="L102" s="95"/>
      <c r="M102" s="176"/>
    </row>
    <row r="103" spans="1:13">
      <c r="A103" s="94" t="s">
        <v>29</v>
      </c>
      <c r="B103" s="173"/>
      <c r="C103" s="95"/>
      <c r="D103" s="95"/>
      <c r="E103" s="95"/>
      <c r="F103" s="95"/>
      <c r="G103" s="174"/>
      <c r="H103" s="173"/>
      <c r="I103" s="95"/>
      <c r="J103" s="95"/>
      <c r="K103" s="95"/>
      <c r="L103" s="95"/>
      <c r="M103" s="174"/>
    </row>
    <row r="104" spans="1:13">
      <c r="A104" s="94"/>
      <c r="B104" s="173"/>
      <c r="C104" s="95"/>
      <c r="D104" s="95"/>
      <c r="E104" s="95"/>
      <c r="F104" s="95"/>
      <c r="G104" s="176"/>
      <c r="H104" s="173"/>
      <c r="I104" s="95"/>
      <c r="J104" s="95"/>
      <c r="K104" s="95"/>
      <c r="L104" s="95"/>
      <c r="M104" s="176"/>
    </row>
    <row r="105" spans="1:13">
      <c r="A105" s="94" t="s">
        <v>30</v>
      </c>
      <c r="B105" s="173"/>
      <c r="C105" s="95"/>
      <c r="D105" s="95"/>
      <c r="E105" s="95"/>
      <c r="F105" s="95"/>
      <c r="G105" s="174"/>
      <c r="H105" s="173"/>
      <c r="I105" s="95"/>
      <c r="J105" s="95"/>
      <c r="K105" s="95"/>
      <c r="L105" s="95"/>
      <c r="M105" s="174"/>
    </row>
    <row r="106" spans="1:13">
      <c r="A106" s="94"/>
      <c r="B106" s="173"/>
      <c r="C106" s="95"/>
      <c r="D106" s="95"/>
      <c r="E106" s="95"/>
      <c r="F106" s="95"/>
      <c r="G106" s="176"/>
      <c r="H106" s="173"/>
      <c r="I106" s="95"/>
      <c r="J106" s="95"/>
      <c r="K106" s="95"/>
      <c r="L106" s="95"/>
      <c r="M106" s="176"/>
    </row>
    <row r="107" spans="1:13">
      <c r="A107" s="94" t="s">
        <v>31</v>
      </c>
      <c r="B107" s="173"/>
      <c r="C107" s="95"/>
      <c r="D107" s="95"/>
      <c r="E107" s="95"/>
      <c r="F107" s="95"/>
      <c r="G107" s="174"/>
      <c r="H107" s="173"/>
      <c r="I107" s="95"/>
      <c r="J107" s="95"/>
      <c r="K107" s="95"/>
      <c r="L107" s="95"/>
      <c r="M107" s="174"/>
    </row>
    <row r="108" spans="1:13">
      <c r="A108" s="94"/>
      <c r="B108" s="173"/>
      <c r="C108" s="95"/>
      <c r="D108" s="95"/>
      <c r="E108" s="95"/>
      <c r="F108" s="95"/>
      <c r="G108" s="176"/>
      <c r="H108" s="173"/>
      <c r="I108" s="95"/>
      <c r="J108" s="95"/>
      <c r="K108" s="95"/>
      <c r="L108" s="95"/>
      <c r="M108" s="176"/>
    </row>
    <row r="109" spans="1:13">
      <c r="A109" s="94" t="s">
        <v>390</v>
      </c>
      <c r="B109" s="173"/>
      <c r="C109" s="95"/>
      <c r="D109" s="95"/>
      <c r="E109" s="95"/>
      <c r="F109" s="95"/>
      <c r="G109" s="174"/>
      <c r="H109" s="173"/>
      <c r="I109" s="95"/>
      <c r="J109" s="95"/>
      <c r="K109" s="95"/>
      <c r="L109" s="95"/>
      <c r="M109" s="174"/>
    </row>
    <row r="110" spans="1:13">
      <c r="A110" s="148"/>
      <c r="B110" s="175"/>
      <c r="C110" s="149"/>
      <c r="D110" s="149"/>
      <c r="E110" s="149"/>
      <c r="F110" s="149"/>
      <c r="G110" s="177"/>
      <c r="H110" s="175"/>
      <c r="I110" s="149"/>
      <c r="J110" s="149"/>
      <c r="K110" s="149"/>
      <c r="L110" s="149"/>
      <c r="M110" s="177"/>
    </row>
  </sheetData>
  <mergeCells count="16">
    <mergeCell ref="B97:G97"/>
    <mergeCell ref="H97:M97"/>
    <mergeCell ref="B99:C99"/>
    <mergeCell ref="D99:E99"/>
    <mergeCell ref="F99:G99"/>
    <mergeCell ref="H99:I99"/>
    <mergeCell ref="J99:K99"/>
    <mergeCell ref="L99:M99"/>
    <mergeCell ref="B43:G43"/>
    <mergeCell ref="H43:M43"/>
    <mergeCell ref="B45:C45"/>
    <mergeCell ref="D45:E45"/>
    <mergeCell ref="F45:G45"/>
    <mergeCell ref="H45:I45"/>
    <mergeCell ref="J45:K45"/>
    <mergeCell ref="L45:M45"/>
  </mergeCells>
  <pageMargins left="0.7" right="0.7" top="0.75" bottom="0.75" header="0.3" footer="0.3"/>
  <pageSetup orientation="landscape"/>
  <drawing r:id="rId1"/>
  <legacyDrawing r:id="rId2"/>
  <extLst>
    <ext xmlns:mx="http://schemas.microsoft.com/office/mac/excel/2008/main" uri="{64002731-A6B0-56B0-2670-7721B7C09600}">
      <mx:PLV Mode="0" OnePage="0" WScale="0"/>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L55"/>
  <sheetViews>
    <sheetView zoomScale="70" zoomScaleNormal="70" zoomScalePageLayoutView="70" workbookViewId="0">
      <selection activeCell="O58" sqref="O58"/>
    </sheetView>
  </sheetViews>
  <sheetFormatPr baseColWidth="10" defaultColWidth="8.83203125" defaultRowHeight="14" x14ac:dyDescent="0"/>
  <cols>
    <col min="3" max="3" width="9.1640625" customWidth="1"/>
    <col min="4" max="4" width="28.83203125" bestFit="1" customWidth="1"/>
    <col min="9" max="9" width="9.1640625" customWidth="1"/>
  </cols>
  <sheetData>
    <row r="3" spans="1:12">
      <c r="A3" t="s">
        <v>1088</v>
      </c>
    </row>
    <row r="9" spans="1:12">
      <c r="L9">
        <f>21+33+9</f>
        <v>63</v>
      </c>
    </row>
    <row r="24" spans="1:12">
      <c r="A24" t="s">
        <v>2761</v>
      </c>
    </row>
    <row r="29" spans="1:12">
      <c r="L29">
        <f>13+22+34</f>
        <v>69</v>
      </c>
    </row>
    <row r="45" spans="1:1">
      <c r="A45" t="s">
        <v>2762</v>
      </c>
    </row>
    <row r="55" spans="12:12">
      <c r="L55">
        <f>6+19+32</f>
        <v>57</v>
      </c>
    </row>
  </sheetData>
  <sortState ref="C73:I93">
    <sortCondition ref="C73:C93"/>
    <sortCondition ref="D73:D93"/>
  </sortState>
  <pageMargins left="0.7" right="0.7" top="0.75" bottom="0.75" header="0.3" footer="0.3"/>
  <pageSetup orientation="portrait"/>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rgb="FF00B050"/>
  </sheetPr>
  <dimension ref="A1:R57"/>
  <sheetViews>
    <sheetView topLeftCell="B1" workbookViewId="0">
      <selection activeCell="O16" sqref="O16"/>
    </sheetView>
  </sheetViews>
  <sheetFormatPr baseColWidth="10" defaultColWidth="8.83203125" defaultRowHeight="14" x14ac:dyDescent="0"/>
  <cols>
    <col min="1" max="1" width="7.5" hidden="1" customWidth="1"/>
    <col min="2" max="2" width="27.5" customWidth="1"/>
    <col min="3" max="3" width="8" customWidth="1"/>
    <col min="4" max="4" width="7.83203125" customWidth="1"/>
    <col min="7" max="7" width="6.1640625" customWidth="1"/>
    <col min="10" max="10" width="8.5" customWidth="1"/>
    <col min="11" max="11" width="7.6640625" customWidth="1"/>
    <col min="13" max="13" width="5.33203125" customWidth="1"/>
    <col min="14" max="14" width="7.6640625" customWidth="1"/>
    <col min="15" max="15" width="22.5" bestFit="1" customWidth="1"/>
    <col min="16" max="16" width="31.5" customWidth="1"/>
    <col min="17" max="17" width="30.6640625" customWidth="1"/>
  </cols>
  <sheetData>
    <row r="1" spans="1:18">
      <c r="B1" s="51" t="s">
        <v>35</v>
      </c>
      <c r="C1" t="s">
        <v>57</v>
      </c>
    </row>
    <row r="2" spans="1:18">
      <c r="B2" s="28"/>
      <c r="C2" s="301" t="s">
        <v>9</v>
      </c>
      <c r="D2" s="302"/>
      <c r="E2" s="302"/>
      <c r="F2" s="302"/>
      <c r="G2" s="302"/>
      <c r="H2" s="303"/>
      <c r="I2" s="301" t="s">
        <v>8</v>
      </c>
      <c r="J2" s="302"/>
      <c r="K2" s="302"/>
      <c r="L2" s="302"/>
      <c r="M2" s="302"/>
      <c r="N2" s="304"/>
      <c r="O2" s="31"/>
      <c r="P2" s="32"/>
      <c r="Q2" s="33"/>
    </row>
    <row r="3" spans="1:18">
      <c r="B3" s="29" t="s">
        <v>15</v>
      </c>
      <c r="C3" s="22" t="s">
        <v>13</v>
      </c>
      <c r="D3" s="23"/>
      <c r="E3" s="23"/>
      <c r="F3" s="23"/>
      <c r="G3" s="23"/>
      <c r="H3" s="24" t="s">
        <v>12</v>
      </c>
      <c r="I3" s="22" t="s">
        <v>13</v>
      </c>
      <c r="J3" s="23"/>
      <c r="K3" s="23"/>
      <c r="L3" s="23"/>
      <c r="M3" s="23"/>
      <c r="N3" s="24" t="s">
        <v>12</v>
      </c>
      <c r="O3" s="34"/>
      <c r="P3" s="35"/>
      <c r="Q3" s="36"/>
    </row>
    <row r="4" spans="1:18">
      <c r="B4" s="29"/>
      <c r="C4" s="305" t="s">
        <v>2</v>
      </c>
      <c r="D4" s="306"/>
      <c r="E4" s="307" t="s">
        <v>1</v>
      </c>
      <c r="F4" s="307"/>
      <c r="G4" s="307" t="s">
        <v>0</v>
      </c>
      <c r="H4" s="308"/>
      <c r="I4" s="305" t="s">
        <v>2</v>
      </c>
      <c r="J4" s="306"/>
      <c r="K4" s="307" t="s">
        <v>1</v>
      </c>
      <c r="L4" s="307"/>
      <c r="M4" s="307" t="s">
        <v>0</v>
      </c>
      <c r="N4" s="308"/>
      <c r="O4" s="37"/>
      <c r="P4" s="35"/>
      <c r="Q4" s="36"/>
    </row>
    <row r="5" spans="1:18">
      <c r="B5" s="168" t="s">
        <v>213</v>
      </c>
      <c r="C5" s="25" t="s">
        <v>7</v>
      </c>
      <c r="D5" s="26" t="s">
        <v>6</v>
      </c>
      <c r="E5" s="26" t="s">
        <v>4</v>
      </c>
      <c r="F5" s="26" t="s">
        <v>5</v>
      </c>
      <c r="G5" s="26"/>
      <c r="H5" s="27" t="s">
        <v>3</v>
      </c>
      <c r="I5" s="25" t="s">
        <v>7</v>
      </c>
      <c r="J5" s="26" t="s">
        <v>6</v>
      </c>
      <c r="K5" s="26" t="s">
        <v>4</v>
      </c>
      <c r="L5" s="26" t="s">
        <v>5</v>
      </c>
      <c r="M5" s="26"/>
      <c r="N5" s="27" t="s">
        <v>3</v>
      </c>
      <c r="O5" s="55" t="s">
        <v>107</v>
      </c>
      <c r="P5" s="56" t="s">
        <v>34</v>
      </c>
      <c r="Q5" s="57" t="s">
        <v>106</v>
      </c>
    </row>
    <row r="6" spans="1:18">
      <c r="B6" s="152" t="s">
        <v>28</v>
      </c>
      <c r="C6" s="38"/>
      <c r="D6" s="39"/>
      <c r="E6" s="39"/>
      <c r="F6" s="39"/>
      <c r="G6" s="39"/>
      <c r="H6" s="40"/>
      <c r="I6" s="38"/>
      <c r="J6" s="39"/>
      <c r="K6" s="39"/>
      <c r="L6" s="39"/>
      <c r="M6" s="39"/>
      <c r="N6" s="40"/>
      <c r="O6" s="45"/>
      <c r="P6" s="46"/>
      <c r="Q6" s="47"/>
    </row>
    <row r="7" spans="1:18">
      <c r="A7" t="s">
        <v>977</v>
      </c>
      <c r="B7" s="68" t="s">
        <v>32</v>
      </c>
      <c r="C7" s="42" t="s">
        <v>25</v>
      </c>
      <c r="D7" s="42"/>
      <c r="E7" s="42"/>
      <c r="F7" s="42"/>
      <c r="G7" s="42"/>
      <c r="H7" s="43"/>
      <c r="I7" s="41"/>
      <c r="J7" s="42"/>
      <c r="K7" s="42"/>
      <c r="L7" s="42"/>
      <c r="M7" s="42"/>
      <c r="N7" s="43"/>
      <c r="O7" s="48" t="s">
        <v>40</v>
      </c>
      <c r="P7" s="49" t="s">
        <v>33</v>
      </c>
      <c r="Q7" s="50" t="s">
        <v>2798</v>
      </c>
    </row>
    <row r="8" spans="1:18">
      <c r="A8" t="s">
        <v>977</v>
      </c>
      <c r="B8" s="68" t="s">
        <v>39</v>
      </c>
      <c r="C8" s="42"/>
      <c r="D8" s="42"/>
      <c r="E8" s="42"/>
      <c r="F8" s="42" t="s">
        <v>25</v>
      </c>
      <c r="G8" s="42"/>
      <c r="H8" s="43"/>
      <c r="I8" s="41"/>
      <c r="J8" s="42"/>
      <c r="K8" s="42"/>
      <c r="L8" s="42"/>
      <c r="M8" s="42"/>
      <c r="N8" s="43"/>
      <c r="O8" s="48" t="s">
        <v>40</v>
      </c>
      <c r="P8" s="49" t="s">
        <v>33</v>
      </c>
      <c r="Q8" s="50"/>
    </row>
    <row r="9" spans="1:18">
      <c r="A9" t="s">
        <v>977</v>
      </c>
      <c r="B9" s="68" t="s">
        <v>38</v>
      </c>
      <c r="C9" s="44"/>
      <c r="D9" s="42"/>
      <c r="E9" s="42" t="s">
        <v>25</v>
      </c>
      <c r="F9" s="42"/>
      <c r="G9" s="42"/>
      <c r="H9" s="43"/>
      <c r="I9" s="41"/>
      <c r="J9" s="42"/>
      <c r="K9" s="42"/>
      <c r="L9" s="42"/>
      <c r="M9" s="42"/>
      <c r="N9" s="43"/>
      <c r="O9" s="48" t="s">
        <v>41</v>
      </c>
      <c r="P9" s="49" t="s">
        <v>36</v>
      </c>
      <c r="Q9" s="50" t="s">
        <v>37</v>
      </c>
      <c r="R9" s="21" t="s">
        <v>60</v>
      </c>
    </row>
    <row r="10" spans="1:18">
      <c r="A10" t="s">
        <v>977</v>
      </c>
      <c r="B10" s="68" t="s">
        <v>42</v>
      </c>
      <c r="C10" s="42" t="s">
        <v>25</v>
      </c>
      <c r="D10" s="42"/>
      <c r="E10" s="42"/>
      <c r="F10" s="42"/>
      <c r="G10" s="42"/>
      <c r="H10" s="43"/>
      <c r="I10" s="41"/>
      <c r="J10" s="42"/>
      <c r="K10" s="42"/>
      <c r="L10" s="42"/>
      <c r="M10" s="42"/>
      <c r="N10" s="43"/>
      <c r="O10" s="48" t="s">
        <v>41</v>
      </c>
      <c r="P10" s="49" t="s">
        <v>45</v>
      </c>
      <c r="Q10" s="50"/>
    </row>
    <row r="11" spans="1:18">
      <c r="B11" s="152" t="s">
        <v>29</v>
      </c>
      <c r="C11" s="42"/>
      <c r="D11" s="42"/>
      <c r="E11" s="42"/>
      <c r="F11" s="42"/>
      <c r="G11" s="42"/>
      <c r="H11" s="43"/>
      <c r="I11" s="41"/>
      <c r="J11" s="42"/>
      <c r="K11" s="42"/>
      <c r="L11" s="42"/>
      <c r="M11" s="42"/>
      <c r="N11" s="43"/>
      <c r="O11" s="48"/>
      <c r="P11" s="49"/>
      <c r="Q11" s="50"/>
    </row>
    <row r="12" spans="1:18">
      <c r="A12" t="s">
        <v>978</v>
      </c>
      <c r="B12" s="68" t="s">
        <v>43</v>
      </c>
      <c r="C12" s="42"/>
      <c r="D12" s="42"/>
      <c r="E12" s="42"/>
      <c r="F12" s="42"/>
      <c r="G12" s="42"/>
      <c r="H12" s="43" t="s">
        <v>25</v>
      </c>
      <c r="I12" s="41"/>
      <c r="J12" s="42"/>
      <c r="K12" s="42"/>
      <c r="L12" s="42"/>
      <c r="M12" s="42"/>
      <c r="N12" s="43"/>
      <c r="O12" s="48" t="s">
        <v>41</v>
      </c>
      <c r="P12" s="49" t="s">
        <v>44</v>
      </c>
      <c r="Q12" s="50" t="s">
        <v>56</v>
      </c>
    </row>
    <row r="13" spans="1:18">
      <c r="B13" s="152" t="s">
        <v>30</v>
      </c>
      <c r="C13" s="42"/>
      <c r="D13" s="42"/>
      <c r="E13" s="42"/>
      <c r="F13" s="42"/>
      <c r="G13" s="42"/>
      <c r="H13" s="43"/>
      <c r="I13" s="41"/>
      <c r="J13" s="42"/>
      <c r="K13" s="42"/>
      <c r="L13" s="42"/>
      <c r="M13" s="42"/>
      <c r="N13" s="43"/>
      <c r="O13" s="48"/>
      <c r="P13" s="49"/>
      <c r="Q13" s="50"/>
    </row>
    <row r="14" spans="1:18">
      <c r="A14" t="s">
        <v>979</v>
      </c>
      <c r="B14" s="68" t="s">
        <v>59</v>
      </c>
      <c r="C14" s="42"/>
      <c r="D14" s="42"/>
      <c r="E14" s="42"/>
      <c r="F14" s="42"/>
      <c r="G14" s="42"/>
      <c r="H14" s="43"/>
      <c r="I14" s="41"/>
      <c r="J14" s="42"/>
      <c r="K14" s="42"/>
      <c r="L14" s="42"/>
      <c r="M14" s="42"/>
      <c r="N14" s="43" t="s">
        <v>25</v>
      </c>
      <c r="O14" s="48" t="s">
        <v>48</v>
      </c>
      <c r="P14" s="49" t="s">
        <v>47</v>
      </c>
      <c r="Q14" s="50"/>
    </row>
    <row r="15" spans="1:18">
      <c r="A15" t="s">
        <v>979</v>
      </c>
      <c r="B15" s="68" t="s">
        <v>51</v>
      </c>
      <c r="C15" s="42"/>
      <c r="D15" s="42"/>
      <c r="E15" s="42"/>
      <c r="F15" s="42"/>
      <c r="G15" s="42"/>
      <c r="H15" s="43"/>
      <c r="I15" s="41"/>
      <c r="J15" s="42"/>
      <c r="K15" s="42" t="s">
        <v>25</v>
      </c>
      <c r="L15" s="42"/>
      <c r="M15" s="42"/>
      <c r="N15" s="43"/>
      <c r="O15" s="48" t="s">
        <v>54</v>
      </c>
      <c r="P15" s="49" t="s">
        <v>53</v>
      </c>
      <c r="Q15" s="50" t="s">
        <v>52</v>
      </c>
    </row>
    <row r="16" spans="1:18">
      <c r="A16" t="s">
        <v>979</v>
      </c>
      <c r="B16" s="68" t="s">
        <v>58</v>
      </c>
      <c r="C16" s="42" t="s">
        <v>25</v>
      </c>
      <c r="D16" s="42"/>
      <c r="E16" s="42"/>
      <c r="F16" s="42"/>
      <c r="G16" s="42"/>
      <c r="H16" s="43"/>
      <c r="I16" s="41"/>
      <c r="J16" s="42"/>
      <c r="K16" s="42"/>
      <c r="L16" s="42"/>
      <c r="M16" s="42"/>
      <c r="N16" s="43"/>
      <c r="O16" s="48" t="s">
        <v>2799</v>
      </c>
      <c r="P16" s="49" t="s">
        <v>55</v>
      </c>
      <c r="Q16" s="50"/>
    </row>
    <row r="17" spans="1:17">
      <c r="B17" s="152" t="s">
        <v>31</v>
      </c>
      <c r="C17" s="41"/>
      <c r="D17" s="42"/>
      <c r="E17" s="42"/>
      <c r="F17" s="42"/>
      <c r="G17" s="42"/>
      <c r="H17" s="43"/>
      <c r="I17" s="41"/>
      <c r="J17" s="42"/>
      <c r="K17" s="42"/>
      <c r="L17" s="42"/>
      <c r="M17" s="42"/>
      <c r="N17" s="43"/>
      <c r="O17" s="48"/>
      <c r="P17" s="49"/>
      <c r="Q17" s="50"/>
    </row>
    <row r="18" spans="1:17">
      <c r="A18" t="s">
        <v>980</v>
      </c>
      <c r="B18" s="68" t="s">
        <v>46</v>
      </c>
      <c r="C18" s="41"/>
      <c r="D18" s="42"/>
      <c r="E18" s="42"/>
      <c r="F18" s="42"/>
      <c r="G18" s="42"/>
      <c r="H18" s="43"/>
      <c r="I18" s="41"/>
      <c r="J18" s="42"/>
      <c r="K18" s="42"/>
      <c r="L18" s="42"/>
      <c r="M18" s="42"/>
      <c r="N18" s="43" t="s">
        <v>25</v>
      </c>
      <c r="O18" s="48" t="s">
        <v>49</v>
      </c>
      <c r="P18" s="49" t="s">
        <v>50</v>
      </c>
      <c r="Q18" s="50"/>
    </row>
    <row r="19" spans="1:17">
      <c r="A19" s="13"/>
      <c r="B19" s="89" t="s">
        <v>274</v>
      </c>
      <c r="C19" s="90">
        <f t="shared" ref="C19:N19" si="0">SUBTOTAL(3,C6:C18)</f>
        <v>3</v>
      </c>
      <c r="D19" s="90">
        <f t="shared" si="0"/>
        <v>0</v>
      </c>
      <c r="E19" s="90">
        <f t="shared" si="0"/>
        <v>1</v>
      </c>
      <c r="F19" s="90">
        <f t="shared" si="0"/>
        <v>1</v>
      </c>
      <c r="G19" s="90">
        <f t="shared" si="0"/>
        <v>0</v>
      </c>
      <c r="H19" s="90">
        <f t="shared" si="0"/>
        <v>1</v>
      </c>
      <c r="I19" s="90">
        <f t="shared" si="0"/>
        <v>0</v>
      </c>
      <c r="J19" s="90">
        <f t="shared" si="0"/>
        <v>0</v>
      </c>
      <c r="K19" s="90">
        <f t="shared" si="0"/>
        <v>1</v>
      </c>
      <c r="L19" s="90">
        <f t="shared" si="0"/>
        <v>0</v>
      </c>
      <c r="M19" s="90">
        <f t="shared" si="0"/>
        <v>0</v>
      </c>
      <c r="N19" s="90">
        <f t="shared" si="0"/>
        <v>2</v>
      </c>
      <c r="O19" s="126"/>
      <c r="P19" s="126"/>
      <c r="Q19" s="126"/>
    </row>
    <row r="20" spans="1:17">
      <c r="A20" s="13"/>
      <c r="B20" s="102" t="s">
        <v>284</v>
      </c>
      <c r="C20" s="1"/>
      <c r="D20" s="1"/>
      <c r="E20" s="1"/>
      <c r="F20" s="1"/>
      <c r="G20" s="1"/>
      <c r="H20" s="91">
        <f>SUM(C19:H19)</f>
        <v>6</v>
      </c>
      <c r="I20" s="1"/>
      <c r="J20" s="1"/>
      <c r="K20" s="1"/>
      <c r="L20" s="1"/>
      <c r="M20" s="1"/>
      <c r="N20" s="91">
        <f>SUM(I19:N19)</f>
        <v>3</v>
      </c>
      <c r="O20" s="104"/>
      <c r="P20" s="104"/>
      <c r="Q20" s="104"/>
    </row>
    <row r="21" spans="1:17">
      <c r="B21" s="9" t="s">
        <v>283</v>
      </c>
      <c r="C21" s="5"/>
      <c r="N21" s="88">
        <f>N20+H20</f>
        <v>9</v>
      </c>
      <c r="O21" s="104"/>
      <c r="P21" s="104"/>
      <c r="Q21" s="104"/>
    </row>
    <row r="22" spans="1:17">
      <c r="B22" s="9"/>
      <c r="C22" s="5"/>
      <c r="N22" s="88"/>
      <c r="O22" s="104"/>
      <c r="P22" s="104"/>
      <c r="Q22" s="104"/>
    </row>
    <row r="23" spans="1:17">
      <c r="B23" s="6" t="s">
        <v>285</v>
      </c>
      <c r="C23" s="82"/>
      <c r="O23" s="146" t="s">
        <v>552</v>
      </c>
      <c r="P23" s="146" t="s">
        <v>553</v>
      </c>
      <c r="Q23" s="146" t="s">
        <v>554</v>
      </c>
    </row>
    <row r="24" spans="1:17">
      <c r="A24" s="30"/>
      <c r="B24" s="92" t="s">
        <v>276</v>
      </c>
      <c r="C24" s="93">
        <f t="shared" ref="C24:N24" si="1">COUNTIF(C6:C18,"O")</f>
        <v>0</v>
      </c>
      <c r="D24" s="93">
        <f t="shared" si="1"/>
        <v>0</v>
      </c>
      <c r="E24" s="93">
        <f t="shared" si="1"/>
        <v>0</v>
      </c>
      <c r="F24" s="93">
        <f t="shared" si="1"/>
        <v>0</v>
      </c>
      <c r="G24" s="93">
        <f t="shared" si="1"/>
        <v>0</v>
      </c>
      <c r="H24" s="93">
        <f t="shared" si="1"/>
        <v>0</v>
      </c>
      <c r="I24" s="93">
        <f t="shared" si="1"/>
        <v>0</v>
      </c>
      <c r="J24" s="93">
        <f t="shared" si="1"/>
        <v>0</v>
      </c>
      <c r="K24" s="93">
        <f t="shared" si="1"/>
        <v>0</v>
      </c>
      <c r="L24" s="93">
        <f t="shared" si="1"/>
        <v>0</v>
      </c>
      <c r="M24" s="93">
        <f t="shared" si="1"/>
        <v>0</v>
      </c>
      <c r="N24" s="93">
        <f t="shared" si="1"/>
        <v>0</v>
      </c>
      <c r="O24">
        <f t="shared" ref="O24:O29" si="2">SUM(C24:H24)</f>
        <v>0</v>
      </c>
      <c r="P24">
        <f t="shared" ref="P24:P29" si="3">SUM(I24:N24)</f>
        <v>0</v>
      </c>
      <c r="Q24">
        <f t="shared" ref="Q24:Q29" si="4">SUM(C24:N24)</f>
        <v>0</v>
      </c>
    </row>
    <row r="25" spans="1:17">
      <c r="A25" s="30"/>
      <c r="B25" s="94" t="s">
        <v>448</v>
      </c>
      <c r="C25" s="95">
        <f t="shared" ref="C25:N25" si="5">COUNTIF(C6:C18,"B")</f>
        <v>0</v>
      </c>
      <c r="D25" s="95">
        <f t="shared" si="5"/>
        <v>0</v>
      </c>
      <c r="E25" s="95">
        <f t="shared" si="5"/>
        <v>0</v>
      </c>
      <c r="F25" s="95">
        <f t="shared" si="5"/>
        <v>0</v>
      </c>
      <c r="G25" s="95">
        <f t="shared" si="5"/>
        <v>0</v>
      </c>
      <c r="H25" s="95">
        <f t="shared" si="5"/>
        <v>0</v>
      </c>
      <c r="I25" s="95">
        <f t="shared" si="5"/>
        <v>0</v>
      </c>
      <c r="J25" s="95">
        <f t="shared" si="5"/>
        <v>0</v>
      </c>
      <c r="K25" s="95">
        <f t="shared" si="5"/>
        <v>0</v>
      </c>
      <c r="L25" s="95">
        <f t="shared" si="5"/>
        <v>0</v>
      </c>
      <c r="M25" s="95">
        <f t="shared" si="5"/>
        <v>0</v>
      </c>
      <c r="N25" s="95">
        <f t="shared" si="5"/>
        <v>0</v>
      </c>
      <c r="O25">
        <f t="shared" si="2"/>
        <v>0</v>
      </c>
      <c r="P25">
        <f t="shared" si="3"/>
        <v>0</v>
      </c>
      <c r="Q25">
        <f t="shared" si="4"/>
        <v>0</v>
      </c>
    </row>
    <row r="26" spans="1:17">
      <c r="A26" s="30"/>
      <c r="B26" s="94" t="s">
        <v>277</v>
      </c>
      <c r="C26" s="95">
        <f t="shared" ref="C26:N26" si="6">COUNTIF(C6:C18,"P")</f>
        <v>3</v>
      </c>
      <c r="D26" s="95">
        <f t="shared" si="6"/>
        <v>0</v>
      </c>
      <c r="E26" s="95">
        <f t="shared" si="6"/>
        <v>1</v>
      </c>
      <c r="F26" s="95">
        <f t="shared" si="6"/>
        <v>1</v>
      </c>
      <c r="G26" s="95">
        <f t="shared" si="6"/>
        <v>0</v>
      </c>
      <c r="H26" s="95">
        <f t="shared" si="6"/>
        <v>1</v>
      </c>
      <c r="I26" s="95">
        <f t="shared" si="6"/>
        <v>0</v>
      </c>
      <c r="J26" s="95">
        <f t="shared" si="6"/>
        <v>0</v>
      </c>
      <c r="K26" s="95">
        <f t="shared" si="6"/>
        <v>1</v>
      </c>
      <c r="L26" s="95">
        <f t="shared" si="6"/>
        <v>0</v>
      </c>
      <c r="M26" s="95">
        <f t="shared" si="6"/>
        <v>0</v>
      </c>
      <c r="N26" s="95">
        <f t="shared" si="6"/>
        <v>2</v>
      </c>
      <c r="O26">
        <f t="shared" si="2"/>
        <v>6</v>
      </c>
      <c r="P26">
        <f t="shared" si="3"/>
        <v>3</v>
      </c>
      <c r="Q26">
        <f t="shared" si="4"/>
        <v>9</v>
      </c>
    </row>
    <row r="27" spans="1:17">
      <c r="B27" s="94" t="s">
        <v>278</v>
      </c>
      <c r="C27" s="95">
        <f t="shared" ref="C27:N27" si="7">COUNTIF(C6:C18,"$")</f>
        <v>0</v>
      </c>
      <c r="D27" s="95">
        <f t="shared" si="7"/>
        <v>0</v>
      </c>
      <c r="E27" s="95">
        <f t="shared" si="7"/>
        <v>0</v>
      </c>
      <c r="F27" s="95">
        <f t="shared" si="7"/>
        <v>0</v>
      </c>
      <c r="G27" s="95">
        <f t="shared" si="7"/>
        <v>0</v>
      </c>
      <c r="H27" s="95">
        <f t="shared" si="7"/>
        <v>0</v>
      </c>
      <c r="I27" s="95">
        <f t="shared" si="7"/>
        <v>0</v>
      </c>
      <c r="J27" s="95">
        <f t="shared" si="7"/>
        <v>0</v>
      </c>
      <c r="K27" s="95">
        <f t="shared" si="7"/>
        <v>0</v>
      </c>
      <c r="L27" s="95">
        <f t="shared" si="7"/>
        <v>0</v>
      </c>
      <c r="M27" s="95">
        <f t="shared" si="7"/>
        <v>0</v>
      </c>
      <c r="N27" s="95">
        <f t="shared" si="7"/>
        <v>0</v>
      </c>
      <c r="O27">
        <f t="shared" si="2"/>
        <v>0</v>
      </c>
      <c r="P27">
        <f t="shared" si="3"/>
        <v>0</v>
      </c>
      <c r="Q27">
        <f t="shared" si="4"/>
        <v>0</v>
      </c>
    </row>
    <row r="28" spans="1:17">
      <c r="B28" s="94" t="s">
        <v>279</v>
      </c>
      <c r="C28" s="95">
        <f t="shared" ref="C28:N28" si="8">COUNTIF(C6:C18,"I")</f>
        <v>0</v>
      </c>
      <c r="D28" s="95">
        <f t="shared" si="8"/>
        <v>0</v>
      </c>
      <c r="E28" s="95">
        <f t="shared" si="8"/>
        <v>0</v>
      </c>
      <c r="F28" s="95">
        <f t="shared" si="8"/>
        <v>0</v>
      </c>
      <c r="G28" s="95">
        <f t="shared" si="8"/>
        <v>0</v>
      </c>
      <c r="H28" s="95">
        <f t="shared" si="8"/>
        <v>0</v>
      </c>
      <c r="I28" s="95">
        <f t="shared" si="8"/>
        <v>0</v>
      </c>
      <c r="J28" s="95">
        <f t="shared" si="8"/>
        <v>0</v>
      </c>
      <c r="K28" s="95">
        <f t="shared" si="8"/>
        <v>0</v>
      </c>
      <c r="L28" s="95">
        <f t="shared" si="8"/>
        <v>0</v>
      </c>
      <c r="M28" s="95">
        <f t="shared" si="8"/>
        <v>0</v>
      </c>
      <c r="N28" s="95">
        <f t="shared" si="8"/>
        <v>0</v>
      </c>
      <c r="O28">
        <f t="shared" si="2"/>
        <v>0</v>
      </c>
      <c r="P28">
        <f t="shared" si="3"/>
        <v>0</v>
      </c>
      <c r="Q28">
        <f t="shared" si="4"/>
        <v>0</v>
      </c>
    </row>
    <row r="29" spans="1:17" ht="15" thickBot="1">
      <c r="B29" s="94" t="s">
        <v>280</v>
      </c>
      <c r="C29" s="95">
        <f t="shared" ref="C29:N29" si="9">COUNTIF(C6:C18,"M")</f>
        <v>0</v>
      </c>
      <c r="D29" s="95">
        <f t="shared" si="9"/>
        <v>0</v>
      </c>
      <c r="E29" s="95">
        <f t="shared" si="9"/>
        <v>0</v>
      </c>
      <c r="F29" s="95">
        <f t="shared" si="9"/>
        <v>0</v>
      </c>
      <c r="G29" s="95">
        <f t="shared" si="9"/>
        <v>0</v>
      </c>
      <c r="H29" s="95">
        <f t="shared" si="9"/>
        <v>0</v>
      </c>
      <c r="I29" s="95">
        <f t="shared" si="9"/>
        <v>0</v>
      </c>
      <c r="J29" s="95">
        <f t="shared" si="9"/>
        <v>0</v>
      </c>
      <c r="K29" s="95">
        <f t="shared" si="9"/>
        <v>0</v>
      </c>
      <c r="L29" s="95">
        <f t="shared" si="9"/>
        <v>0</v>
      </c>
      <c r="M29" s="95">
        <f t="shared" si="9"/>
        <v>0</v>
      </c>
      <c r="N29" s="95">
        <f t="shared" si="9"/>
        <v>0</v>
      </c>
      <c r="O29">
        <f t="shared" si="2"/>
        <v>0</v>
      </c>
      <c r="P29">
        <f t="shared" si="3"/>
        <v>0</v>
      </c>
      <c r="Q29">
        <f t="shared" si="4"/>
        <v>0</v>
      </c>
    </row>
    <row r="30" spans="1:17" ht="15" thickTop="1">
      <c r="B30" s="96" t="s">
        <v>282</v>
      </c>
      <c r="C30" s="97">
        <f>SUM(C24:C29)</f>
        <v>3</v>
      </c>
      <c r="D30" s="97">
        <f t="shared" ref="D30:Q30" si="10">SUM(D24:D29)</f>
        <v>0</v>
      </c>
      <c r="E30" s="97">
        <f t="shared" si="10"/>
        <v>1</v>
      </c>
      <c r="F30" s="97">
        <f t="shared" si="10"/>
        <v>1</v>
      </c>
      <c r="G30" s="97">
        <f t="shared" si="10"/>
        <v>0</v>
      </c>
      <c r="H30" s="97">
        <f t="shared" si="10"/>
        <v>1</v>
      </c>
      <c r="I30" s="97">
        <f t="shared" si="10"/>
        <v>0</v>
      </c>
      <c r="J30" s="97">
        <f t="shared" si="10"/>
        <v>0</v>
      </c>
      <c r="K30" s="97">
        <f t="shared" si="10"/>
        <v>1</v>
      </c>
      <c r="L30" s="97">
        <f t="shared" si="10"/>
        <v>0</v>
      </c>
      <c r="M30" s="97">
        <f t="shared" si="10"/>
        <v>0</v>
      </c>
      <c r="N30" s="97">
        <f t="shared" si="10"/>
        <v>2</v>
      </c>
      <c r="O30" s="97">
        <f t="shared" si="10"/>
        <v>6</v>
      </c>
      <c r="P30" s="97">
        <f t="shared" si="10"/>
        <v>3</v>
      </c>
      <c r="Q30" s="97">
        <f t="shared" si="10"/>
        <v>9</v>
      </c>
    </row>
    <row r="31" spans="1:17">
      <c r="C31" s="86"/>
      <c r="N31">
        <f>SUM(C30:N30)</f>
        <v>9</v>
      </c>
      <c r="O31" s="104"/>
      <c r="P31" s="104"/>
      <c r="Q31" s="104"/>
    </row>
    <row r="32" spans="1:17">
      <c r="C32" s="82"/>
      <c r="O32" s="104"/>
      <c r="P32" s="104"/>
      <c r="Q32" s="104"/>
    </row>
    <row r="33" spans="2:17">
      <c r="B33" s="98" t="s">
        <v>281</v>
      </c>
      <c r="C33" s="99">
        <f>IF(C30=C19,1,"ERROR")</f>
        <v>1</v>
      </c>
      <c r="D33" s="99">
        <f>IF(D30=D19,1,"ERROR")</f>
        <v>1</v>
      </c>
      <c r="E33" s="99">
        <f t="shared" ref="E33:N33" si="11">IF(E30=E19,1,"ERROR")</f>
        <v>1</v>
      </c>
      <c r="F33" s="99">
        <f t="shared" si="11"/>
        <v>1</v>
      </c>
      <c r="G33" s="99">
        <f t="shared" si="11"/>
        <v>1</v>
      </c>
      <c r="H33" s="99">
        <f t="shared" si="11"/>
        <v>1</v>
      </c>
      <c r="I33" s="99">
        <f t="shared" si="11"/>
        <v>1</v>
      </c>
      <c r="J33" s="99">
        <f t="shared" si="11"/>
        <v>1</v>
      </c>
      <c r="K33" s="99">
        <f t="shared" si="11"/>
        <v>1</v>
      </c>
      <c r="L33" s="99">
        <f t="shared" si="11"/>
        <v>1</v>
      </c>
      <c r="M33" s="99">
        <f t="shared" si="11"/>
        <v>1</v>
      </c>
      <c r="N33" s="99">
        <f t="shared" si="11"/>
        <v>1</v>
      </c>
      <c r="O33" s="104"/>
      <c r="P33" s="104"/>
      <c r="Q33" s="104"/>
    </row>
    <row r="35" spans="2:17">
      <c r="B35" s="92" t="s">
        <v>28</v>
      </c>
      <c r="C35" s="93">
        <f>COUNTIF($A$7:$A$18,"b")</f>
        <v>4</v>
      </c>
      <c r="D35" s="153">
        <f>C35/$C$40</f>
        <v>0.44444444444444442</v>
      </c>
    </row>
    <row r="36" spans="2:17">
      <c r="B36" s="94" t="s">
        <v>29</v>
      </c>
      <c r="C36" s="95">
        <f>COUNTIF($A$6:$A$18,"e")</f>
        <v>1</v>
      </c>
      <c r="D36" s="153">
        <f>C36/$C$40</f>
        <v>0.1111111111111111</v>
      </c>
    </row>
    <row r="37" spans="2:17">
      <c r="B37" s="94" t="s">
        <v>30</v>
      </c>
      <c r="C37" s="95">
        <f>COUNTIF($A$6:$A$18,"s")</f>
        <v>3</v>
      </c>
      <c r="D37" s="153">
        <f>C37/$C$40</f>
        <v>0.33333333333333331</v>
      </c>
    </row>
    <row r="38" spans="2:17" ht="15.75" customHeight="1">
      <c r="B38" s="94" t="s">
        <v>31</v>
      </c>
      <c r="C38" s="95">
        <f>COUNTIF($A$6:$A$18,"p")</f>
        <v>1</v>
      </c>
      <c r="D38" s="153">
        <f>C38/$C$40</f>
        <v>0.1111111111111111</v>
      </c>
    </row>
    <row r="39" spans="2:17" ht="15.75" customHeight="1">
      <c r="B39" s="148" t="s">
        <v>390</v>
      </c>
      <c r="C39" s="149">
        <f>COUNTIF($A$6:$A$18,"eng")</f>
        <v>0</v>
      </c>
      <c r="D39" s="153">
        <f>C39/$C$40</f>
        <v>0</v>
      </c>
    </row>
    <row r="40" spans="2:17">
      <c r="C40" s="82">
        <f>SUM(C35:C39)</f>
        <v>9</v>
      </c>
    </row>
    <row r="42" spans="2:17">
      <c r="B42" s="28"/>
      <c r="C42" s="301" t="s">
        <v>9</v>
      </c>
      <c r="D42" s="302"/>
      <c r="E42" s="302"/>
      <c r="F42" s="302"/>
      <c r="G42" s="302"/>
      <c r="H42" s="303"/>
      <c r="I42" s="301" t="s">
        <v>8</v>
      </c>
      <c r="J42" s="302"/>
      <c r="K42" s="302"/>
      <c r="L42" s="302"/>
      <c r="M42" s="302"/>
      <c r="N42" s="304"/>
      <c r="O42" s="104"/>
      <c r="P42" s="104"/>
    </row>
    <row r="43" spans="2:17">
      <c r="B43" s="29"/>
      <c r="C43" s="83" t="s">
        <v>13</v>
      </c>
      <c r="D43" s="23"/>
      <c r="E43" s="23"/>
      <c r="F43" s="23"/>
      <c r="G43" s="23"/>
      <c r="H43" s="24" t="s">
        <v>12</v>
      </c>
      <c r="I43" s="22" t="s">
        <v>13</v>
      </c>
      <c r="J43" s="23"/>
      <c r="K43" s="23"/>
      <c r="L43" s="23"/>
      <c r="M43" s="23"/>
      <c r="N43" s="24" t="s">
        <v>12</v>
      </c>
      <c r="O43" s="104"/>
      <c r="P43" s="104"/>
    </row>
    <row r="44" spans="2:17">
      <c r="B44" s="67" t="s">
        <v>15</v>
      </c>
      <c r="C44" s="309" t="s">
        <v>2</v>
      </c>
      <c r="D44" s="310"/>
      <c r="E44" s="310" t="s">
        <v>1</v>
      </c>
      <c r="F44" s="310"/>
      <c r="G44" s="310" t="s">
        <v>0</v>
      </c>
      <c r="H44" s="311"/>
      <c r="I44" s="309" t="s">
        <v>2</v>
      </c>
      <c r="J44" s="310"/>
      <c r="K44" s="310" t="s">
        <v>1</v>
      </c>
      <c r="L44" s="310"/>
      <c r="M44" s="310" t="s">
        <v>0</v>
      </c>
      <c r="N44" s="311"/>
      <c r="O44" s="104"/>
      <c r="P44" s="104"/>
    </row>
    <row r="45" spans="2:17">
      <c r="B45" s="168" t="s">
        <v>213</v>
      </c>
      <c r="C45" s="84" t="s">
        <v>7</v>
      </c>
      <c r="D45" s="53" t="s">
        <v>6</v>
      </c>
      <c r="E45" s="53" t="s">
        <v>4</v>
      </c>
      <c r="F45" s="53" t="s">
        <v>5</v>
      </c>
      <c r="G45" s="53"/>
      <c r="H45" s="54" t="s">
        <v>3</v>
      </c>
      <c r="I45" s="52" t="s">
        <v>7</v>
      </c>
      <c r="J45" s="53" t="s">
        <v>6</v>
      </c>
      <c r="K45" s="53" t="s">
        <v>4</v>
      </c>
      <c r="L45" s="53" t="s">
        <v>5</v>
      </c>
      <c r="M45" s="53"/>
      <c r="N45" s="54" t="s">
        <v>3</v>
      </c>
      <c r="O45" s="104"/>
      <c r="P45" s="104"/>
    </row>
    <row r="46" spans="2:17">
      <c r="B46" s="92" t="s">
        <v>28</v>
      </c>
      <c r="C46" s="171">
        <f>SUBTOTAL(3,C7:C10)</f>
        <v>2</v>
      </c>
      <c r="D46" s="93">
        <f t="shared" ref="D46:N46" si="12">SUBTOTAL(3,D7:D10)</f>
        <v>0</v>
      </c>
      <c r="E46" s="93">
        <f t="shared" si="12"/>
        <v>1</v>
      </c>
      <c r="F46" s="93">
        <f t="shared" si="12"/>
        <v>1</v>
      </c>
      <c r="G46" s="93"/>
      <c r="H46" s="172">
        <f t="shared" si="12"/>
        <v>0</v>
      </c>
      <c r="I46" s="171">
        <f t="shared" si="12"/>
        <v>0</v>
      </c>
      <c r="J46" s="93">
        <f t="shared" si="12"/>
        <v>0</v>
      </c>
      <c r="K46" s="93">
        <f t="shared" si="12"/>
        <v>0</v>
      </c>
      <c r="L46" s="93">
        <f t="shared" si="12"/>
        <v>0</v>
      </c>
      <c r="M46" s="93"/>
      <c r="N46" s="172">
        <f t="shared" si="12"/>
        <v>0</v>
      </c>
      <c r="O46" s="93">
        <f>COUNTIF($A$6:$A$205,"b")</f>
        <v>4</v>
      </c>
      <c r="P46" s="170">
        <f>O46/O56</f>
        <v>0.44444444444444442</v>
      </c>
    </row>
    <row r="47" spans="2:17">
      <c r="B47" s="94"/>
      <c r="C47" s="173"/>
      <c r="D47" s="95"/>
      <c r="E47" s="95"/>
      <c r="F47" s="95"/>
      <c r="G47" s="95"/>
      <c r="H47" s="176">
        <f>(SUM(C46:H46))/O56</f>
        <v>0.44444444444444442</v>
      </c>
      <c r="I47" s="173"/>
      <c r="J47" s="95"/>
      <c r="K47" s="95"/>
      <c r="L47" s="95"/>
      <c r="M47" s="95"/>
      <c r="N47" s="176">
        <f>(SUM(I46:N46))/O56</f>
        <v>0</v>
      </c>
      <c r="O47" s="95"/>
      <c r="P47" s="170"/>
    </row>
    <row r="48" spans="2:17">
      <c r="B48" s="94" t="s">
        <v>29</v>
      </c>
      <c r="C48" s="173">
        <f>SUBTOTAL(3,C12)</f>
        <v>0</v>
      </c>
      <c r="D48" s="95">
        <f t="shared" ref="D48:N48" si="13">SUBTOTAL(3,D12)</f>
        <v>0</v>
      </c>
      <c r="E48" s="95">
        <f t="shared" si="13"/>
        <v>0</v>
      </c>
      <c r="F48" s="95">
        <f t="shared" si="13"/>
        <v>0</v>
      </c>
      <c r="G48" s="95"/>
      <c r="H48" s="174">
        <f t="shared" si="13"/>
        <v>1</v>
      </c>
      <c r="I48" s="173">
        <f t="shared" si="13"/>
        <v>0</v>
      </c>
      <c r="J48" s="95">
        <f t="shared" si="13"/>
        <v>0</v>
      </c>
      <c r="K48" s="95">
        <f t="shared" si="13"/>
        <v>0</v>
      </c>
      <c r="L48" s="95">
        <f t="shared" si="13"/>
        <v>0</v>
      </c>
      <c r="M48" s="95"/>
      <c r="N48" s="174">
        <f t="shared" si="13"/>
        <v>0</v>
      </c>
      <c r="O48" s="95">
        <f>COUNTIF($A$6:$A$205,"e")</f>
        <v>1</v>
      </c>
      <c r="P48" s="170">
        <f>O48/O56</f>
        <v>0.1111111111111111</v>
      </c>
    </row>
    <row r="49" spans="2:16">
      <c r="B49" s="94"/>
      <c r="C49" s="173"/>
      <c r="D49" s="95"/>
      <c r="E49" s="95"/>
      <c r="F49" s="95"/>
      <c r="G49" s="95"/>
      <c r="H49" s="176">
        <f>(SUM(C48:H48))/O56</f>
        <v>0.1111111111111111</v>
      </c>
      <c r="I49" s="173"/>
      <c r="J49" s="95"/>
      <c r="K49" s="95"/>
      <c r="L49" s="95"/>
      <c r="M49" s="95"/>
      <c r="N49" s="176">
        <f>(SUM(I48:N48))/O56</f>
        <v>0</v>
      </c>
      <c r="O49" s="95"/>
      <c r="P49" s="170"/>
    </row>
    <row r="50" spans="2:16">
      <c r="B50" s="94" t="s">
        <v>30</v>
      </c>
      <c r="C50" s="173">
        <f>SUBTOTAL(3,C14:C16)</f>
        <v>1</v>
      </c>
      <c r="D50" s="95">
        <f t="shared" ref="D50:N50" si="14">SUBTOTAL(3,D14:D16)</f>
        <v>0</v>
      </c>
      <c r="E50" s="95">
        <f t="shared" si="14"/>
        <v>0</v>
      </c>
      <c r="F50" s="95">
        <f t="shared" si="14"/>
        <v>0</v>
      </c>
      <c r="G50" s="95"/>
      <c r="H50" s="174">
        <f t="shared" si="14"/>
        <v>0</v>
      </c>
      <c r="I50" s="173">
        <f t="shared" si="14"/>
        <v>0</v>
      </c>
      <c r="J50" s="95">
        <f t="shared" si="14"/>
        <v>0</v>
      </c>
      <c r="K50" s="95">
        <f t="shared" si="14"/>
        <v>1</v>
      </c>
      <c r="L50" s="95">
        <f t="shared" si="14"/>
        <v>0</v>
      </c>
      <c r="M50" s="95"/>
      <c r="N50" s="174">
        <f t="shared" si="14"/>
        <v>1</v>
      </c>
      <c r="O50" s="95">
        <f>COUNTIF($A$6:$A$205,"s")</f>
        <v>3</v>
      </c>
      <c r="P50" s="170">
        <f>O50/O56</f>
        <v>0.33333333333333331</v>
      </c>
    </row>
    <row r="51" spans="2:16">
      <c r="B51" s="94"/>
      <c r="C51" s="173"/>
      <c r="D51" s="95"/>
      <c r="E51" s="95"/>
      <c r="F51" s="95"/>
      <c r="G51" s="95"/>
      <c r="H51" s="176">
        <f>(SUM(C50:H50))/O56</f>
        <v>0.1111111111111111</v>
      </c>
      <c r="I51" s="173"/>
      <c r="J51" s="95"/>
      <c r="K51" s="95"/>
      <c r="L51" s="95"/>
      <c r="M51" s="95"/>
      <c r="N51" s="176">
        <f>(SUM(I50:N50))/O56</f>
        <v>0.22222222222222221</v>
      </c>
      <c r="O51" s="95"/>
      <c r="P51" s="170"/>
    </row>
    <row r="52" spans="2:16">
      <c r="B52" s="94" t="s">
        <v>31</v>
      </c>
      <c r="C52" s="173">
        <f>SUBTOTAL(3,C18)</f>
        <v>0</v>
      </c>
      <c r="D52" s="95">
        <f t="shared" ref="D52:N52" si="15">SUBTOTAL(3,D18)</f>
        <v>0</v>
      </c>
      <c r="E52" s="95">
        <f t="shared" si="15"/>
        <v>0</v>
      </c>
      <c r="F52" s="95">
        <f t="shared" si="15"/>
        <v>0</v>
      </c>
      <c r="G52" s="95"/>
      <c r="H52" s="174">
        <f t="shared" si="15"/>
        <v>0</v>
      </c>
      <c r="I52" s="173">
        <f t="shared" si="15"/>
        <v>0</v>
      </c>
      <c r="J52" s="95">
        <f t="shared" si="15"/>
        <v>0</v>
      </c>
      <c r="K52" s="95">
        <f t="shared" si="15"/>
        <v>0</v>
      </c>
      <c r="L52" s="95">
        <f t="shared" si="15"/>
        <v>0</v>
      </c>
      <c r="M52" s="95"/>
      <c r="N52" s="174">
        <f t="shared" si="15"/>
        <v>1</v>
      </c>
      <c r="O52" s="95">
        <f>COUNTIF($A$6:$A$205,"p")</f>
        <v>1</v>
      </c>
      <c r="P52" s="170">
        <f>O52/O56</f>
        <v>0.1111111111111111</v>
      </c>
    </row>
    <row r="53" spans="2:16">
      <c r="B53" s="94"/>
      <c r="C53" s="173"/>
      <c r="D53" s="95"/>
      <c r="E53" s="95"/>
      <c r="F53" s="95"/>
      <c r="G53" s="95"/>
      <c r="H53" s="176">
        <f>(SUM(C52:H52))/O56</f>
        <v>0</v>
      </c>
      <c r="I53" s="173"/>
      <c r="J53" s="95"/>
      <c r="K53" s="95"/>
      <c r="L53" s="95"/>
      <c r="M53" s="95"/>
      <c r="N53" s="176">
        <f>(SUM(I52:N52))/O56</f>
        <v>0.1111111111111111</v>
      </c>
      <c r="O53" s="95"/>
      <c r="P53" s="170"/>
    </row>
    <row r="54" spans="2:16">
      <c r="B54" s="94" t="s">
        <v>390</v>
      </c>
      <c r="C54" s="173">
        <f>SUBTOTAL(3,C22)</f>
        <v>0</v>
      </c>
      <c r="D54" s="95">
        <f t="shared" ref="D54:N54" si="16">SUBTOTAL(3,D22)</f>
        <v>0</v>
      </c>
      <c r="E54" s="95">
        <f t="shared" si="16"/>
        <v>0</v>
      </c>
      <c r="F54" s="95">
        <f t="shared" si="16"/>
        <v>0</v>
      </c>
      <c r="G54" s="95"/>
      <c r="H54" s="174">
        <f t="shared" si="16"/>
        <v>0</v>
      </c>
      <c r="I54" s="173">
        <f t="shared" si="16"/>
        <v>0</v>
      </c>
      <c r="J54" s="95">
        <f t="shared" si="16"/>
        <v>0</v>
      </c>
      <c r="K54" s="95">
        <f t="shared" si="16"/>
        <v>0</v>
      </c>
      <c r="L54" s="95">
        <f t="shared" si="16"/>
        <v>0</v>
      </c>
      <c r="M54" s="95"/>
      <c r="N54" s="174">
        <f t="shared" si="16"/>
        <v>0</v>
      </c>
      <c r="O54" s="95">
        <f>COUNTIF($A$6:$A$205,"eng")</f>
        <v>0</v>
      </c>
      <c r="P54" s="170">
        <f>O54/O56</f>
        <v>0</v>
      </c>
    </row>
    <row r="55" spans="2:16">
      <c r="B55" s="148"/>
      <c r="C55" s="175"/>
      <c r="D55" s="149"/>
      <c r="E55" s="149"/>
      <c r="F55" s="149"/>
      <c r="G55" s="149"/>
      <c r="H55" s="177">
        <f>(SUM(C54:H54))/O56</f>
        <v>0</v>
      </c>
      <c r="I55" s="175"/>
      <c r="J55" s="149"/>
      <c r="K55" s="149"/>
      <c r="L55" s="149"/>
      <c r="M55" s="149"/>
      <c r="N55" s="177">
        <f>(SUM(I54:N54))/O56</f>
        <v>0</v>
      </c>
      <c r="O55" s="149"/>
      <c r="P55" s="170"/>
    </row>
    <row r="56" spans="2:16">
      <c r="C56" s="82">
        <f>SUM(C46,C48,C50,C52,C54)</f>
        <v>3</v>
      </c>
      <c r="D56" s="82">
        <f>SUM(D46,D48,D50,D52,D54)</f>
        <v>0</v>
      </c>
      <c r="E56" s="82">
        <f>SUM(E46,E48,E50,E52,E54)</f>
        <v>1</v>
      </c>
      <c r="F56" s="82">
        <f>SUM(F46,F48,F50,F52,F54)</f>
        <v>1</v>
      </c>
      <c r="G56" s="82"/>
      <c r="H56" s="82">
        <f>SUM(H46,H48,H50,H52,H54)</f>
        <v>1</v>
      </c>
      <c r="I56" s="82">
        <f>SUM(I46,I48,I50,I52,I54)</f>
        <v>0</v>
      </c>
      <c r="J56" s="82">
        <f>SUM(J46,J48,J50,J52,J54)</f>
        <v>0</v>
      </c>
      <c r="K56" s="82">
        <f>SUM(K46,K48,K50,K52,K54)</f>
        <v>1</v>
      </c>
      <c r="L56" s="82">
        <f>SUM(L46,L48,L50,L52,L54)</f>
        <v>0</v>
      </c>
      <c r="M56" s="82"/>
      <c r="N56" s="82">
        <f>SUM(N46,N48,N50,N52,N54)</f>
        <v>2</v>
      </c>
      <c r="O56" s="5">
        <f>SUM(O46:O54)</f>
        <v>9</v>
      </c>
      <c r="P56" s="153">
        <f>SUM(P46:P55)</f>
        <v>1</v>
      </c>
    </row>
    <row r="57" spans="2:16">
      <c r="H57">
        <f>SUM(C56:H56)</f>
        <v>6</v>
      </c>
      <c r="N57">
        <f>SUM(I56:N56)</f>
        <v>3</v>
      </c>
      <c r="O57" s="104">
        <f>N57+H57</f>
        <v>9</v>
      </c>
    </row>
  </sheetData>
  <mergeCells count="16">
    <mergeCell ref="C42:H42"/>
    <mergeCell ref="I42:N42"/>
    <mergeCell ref="C44:D44"/>
    <mergeCell ref="E44:F44"/>
    <mergeCell ref="G44:H44"/>
    <mergeCell ref="I44:J44"/>
    <mergeCell ref="K44:L44"/>
    <mergeCell ref="M44:N44"/>
    <mergeCell ref="C2:H2"/>
    <mergeCell ref="I2:N2"/>
    <mergeCell ref="C4:D4"/>
    <mergeCell ref="E4:F4"/>
    <mergeCell ref="G4:H4"/>
    <mergeCell ref="I4:J4"/>
    <mergeCell ref="K4:L4"/>
    <mergeCell ref="M4:N4"/>
  </mergeCells>
  <pageMargins left="0.7" right="0.7" top="0.75" bottom="0.75" header="0.3" footer="0.3"/>
  <ignoredErrors>
    <ignoredError sqref="N56" formula="1"/>
  </ignoredErrors>
  <legacy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rgb="FF00B050"/>
  </sheetPr>
  <dimension ref="A1:R81"/>
  <sheetViews>
    <sheetView topLeftCell="B1" zoomScale="85" zoomScaleNormal="85" zoomScalePageLayoutView="85" workbookViewId="0">
      <selection activeCell="E26" sqref="E26"/>
    </sheetView>
  </sheetViews>
  <sheetFormatPr baseColWidth="10" defaultColWidth="8.83203125" defaultRowHeight="14" x14ac:dyDescent="0"/>
  <cols>
    <col min="1" max="1" width="2.1640625" hidden="1" customWidth="1"/>
    <col min="2" max="2" width="42.5" customWidth="1"/>
    <col min="3" max="3" width="7.1640625" customWidth="1"/>
    <col min="4" max="4" width="8.6640625" customWidth="1"/>
    <col min="7" max="7" width="6.1640625" customWidth="1"/>
    <col min="9" max="9" width="7.5" customWidth="1"/>
    <col min="10" max="10" width="8.33203125" customWidth="1"/>
    <col min="11" max="11" width="7.6640625" customWidth="1"/>
    <col min="13" max="13" width="5.33203125" customWidth="1"/>
    <col min="14" max="14" width="7.6640625" customWidth="1"/>
    <col min="15" max="15" width="36.83203125" customWidth="1"/>
    <col min="16" max="16" width="24.6640625" bestFit="1" customWidth="1"/>
    <col min="17" max="17" width="24.33203125" customWidth="1"/>
  </cols>
  <sheetData>
    <row r="1" spans="1:18">
      <c r="B1" s="51" t="s">
        <v>136</v>
      </c>
      <c r="C1" t="s">
        <v>110</v>
      </c>
    </row>
    <row r="2" spans="1:18" ht="17.5" customHeight="1">
      <c r="B2" s="28"/>
      <c r="C2" s="301" t="s">
        <v>9</v>
      </c>
      <c r="D2" s="302"/>
      <c r="E2" s="302"/>
      <c r="F2" s="302"/>
      <c r="G2" s="302"/>
      <c r="H2" s="303"/>
      <c r="I2" s="301" t="s">
        <v>8</v>
      </c>
      <c r="J2" s="302"/>
      <c r="K2" s="302"/>
      <c r="L2" s="302"/>
      <c r="M2" s="302"/>
      <c r="N2" s="304"/>
      <c r="O2" s="31"/>
      <c r="P2" s="32"/>
      <c r="Q2" s="33"/>
    </row>
    <row r="3" spans="1:18">
      <c r="B3" s="29" t="s">
        <v>15</v>
      </c>
      <c r="C3" s="22" t="s">
        <v>13</v>
      </c>
      <c r="D3" s="23"/>
      <c r="E3" s="23"/>
      <c r="F3" s="23"/>
      <c r="G3" s="23"/>
      <c r="H3" s="24" t="s">
        <v>12</v>
      </c>
      <c r="I3" s="22" t="s">
        <v>13</v>
      </c>
      <c r="J3" s="23"/>
      <c r="K3" s="23"/>
      <c r="L3" s="23"/>
      <c r="M3" s="23"/>
      <c r="N3" s="24" t="s">
        <v>12</v>
      </c>
      <c r="O3" s="34"/>
      <c r="P3" s="35"/>
      <c r="Q3" s="36"/>
    </row>
    <row r="4" spans="1:18">
      <c r="B4" s="29"/>
      <c r="C4" s="305" t="s">
        <v>2</v>
      </c>
      <c r="D4" s="306"/>
      <c r="E4" s="307" t="s">
        <v>1</v>
      </c>
      <c r="F4" s="307"/>
      <c r="G4" s="307" t="s">
        <v>0</v>
      </c>
      <c r="H4" s="308"/>
      <c r="I4" s="305" t="s">
        <v>2</v>
      </c>
      <c r="J4" s="306"/>
      <c r="K4" s="307" t="s">
        <v>1</v>
      </c>
      <c r="L4" s="307"/>
      <c r="M4" s="307" t="s">
        <v>0</v>
      </c>
      <c r="N4" s="308"/>
      <c r="O4" s="37"/>
      <c r="P4" s="35"/>
      <c r="Q4" s="36"/>
    </row>
    <row r="5" spans="1:18" s="58" customFormat="1">
      <c r="B5" s="168" t="s">
        <v>213</v>
      </c>
      <c r="C5" s="52" t="s">
        <v>7</v>
      </c>
      <c r="D5" s="53" t="s">
        <v>6</v>
      </c>
      <c r="E5" s="53" t="s">
        <v>4</v>
      </c>
      <c r="F5" s="53" t="s">
        <v>5</v>
      </c>
      <c r="G5" s="53"/>
      <c r="H5" s="54" t="s">
        <v>3</v>
      </c>
      <c r="I5" s="52" t="s">
        <v>7</v>
      </c>
      <c r="J5" s="53" t="s">
        <v>6</v>
      </c>
      <c r="K5" s="53" t="s">
        <v>4</v>
      </c>
      <c r="L5" s="53" t="s">
        <v>5</v>
      </c>
      <c r="M5" s="53"/>
      <c r="N5" s="54" t="s">
        <v>3</v>
      </c>
      <c r="O5" s="55" t="s">
        <v>107</v>
      </c>
      <c r="P5" s="56" t="s">
        <v>34</v>
      </c>
      <c r="Q5" s="57" t="s">
        <v>106</v>
      </c>
    </row>
    <row r="6" spans="1:18">
      <c r="B6" s="29" t="s">
        <v>28</v>
      </c>
      <c r="C6" s="38"/>
      <c r="D6" s="39"/>
      <c r="E6" s="39"/>
      <c r="F6" s="39"/>
      <c r="G6" s="39"/>
      <c r="H6" s="40"/>
      <c r="I6" s="38"/>
      <c r="J6" s="39"/>
      <c r="K6" s="39"/>
      <c r="L6" s="39"/>
      <c r="M6" s="39"/>
      <c r="N6" s="40"/>
      <c r="O6" s="45"/>
      <c r="P6" s="46"/>
      <c r="Q6" s="47"/>
    </row>
    <row r="7" spans="1:18">
      <c r="A7" t="s">
        <v>977</v>
      </c>
      <c r="B7" s="68" t="s">
        <v>125</v>
      </c>
      <c r="C7" s="41"/>
      <c r="D7" s="42" t="s">
        <v>25</v>
      </c>
      <c r="E7" s="42"/>
      <c r="F7" s="42"/>
      <c r="G7" s="42"/>
      <c r="H7" s="43"/>
      <c r="I7" s="41"/>
      <c r="J7" s="42"/>
      <c r="K7" s="42"/>
      <c r="L7" s="42"/>
      <c r="M7" s="42"/>
      <c r="N7" s="43"/>
      <c r="O7" s="48" t="s">
        <v>126</v>
      </c>
      <c r="P7" s="49" t="s">
        <v>123</v>
      </c>
      <c r="Q7" s="50" t="s">
        <v>124</v>
      </c>
    </row>
    <row r="8" spans="1:18">
      <c r="A8" t="s">
        <v>977</v>
      </c>
      <c r="B8" s="68" t="s">
        <v>127</v>
      </c>
      <c r="C8" s="41"/>
      <c r="D8" s="42"/>
      <c r="E8" s="42"/>
      <c r="F8" s="42"/>
      <c r="G8" s="42"/>
      <c r="H8" s="43"/>
      <c r="I8" s="41"/>
      <c r="J8" s="42"/>
      <c r="K8" s="42"/>
      <c r="L8" s="42" t="s">
        <v>25</v>
      </c>
      <c r="M8" s="42"/>
      <c r="N8" s="43"/>
      <c r="O8" s="48" t="s">
        <v>128</v>
      </c>
      <c r="P8" s="49" t="s">
        <v>129</v>
      </c>
      <c r="Q8" s="50" t="s">
        <v>130</v>
      </c>
    </row>
    <row r="9" spans="1:18">
      <c r="A9" t="s">
        <v>977</v>
      </c>
      <c r="B9" s="68" t="s">
        <v>132</v>
      </c>
      <c r="C9" s="41"/>
      <c r="D9" s="44"/>
      <c r="E9" s="42"/>
      <c r="F9" s="59" t="s">
        <v>133</v>
      </c>
      <c r="G9" s="42"/>
      <c r="H9" s="43"/>
      <c r="I9" s="41"/>
      <c r="J9" s="42"/>
      <c r="K9" s="42"/>
      <c r="L9" s="42"/>
      <c r="M9" s="42"/>
      <c r="N9" s="43"/>
      <c r="O9" s="48" t="s">
        <v>131</v>
      </c>
      <c r="P9" s="49" t="s">
        <v>134</v>
      </c>
      <c r="Q9" s="50" t="s">
        <v>135</v>
      </c>
      <c r="R9" s="21"/>
    </row>
    <row r="10" spans="1:18">
      <c r="A10" t="s">
        <v>977</v>
      </c>
      <c r="B10" s="68" t="s">
        <v>170</v>
      </c>
      <c r="C10" s="41"/>
      <c r="D10" s="44"/>
      <c r="E10" s="42"/>
      <c r="F10" s="42"/>
      <c r="G10" s="42"/>
      <c r="H10" s="43"/>
      <c r="I10" s="41"/>
      <c r="J10" s="42"/>
      <c r="K10" s="42"/>
      <c r="L10" s="42"/>
      <c r="M10" s="42"/>
      <c r="N10" s="43" t="s">
        <v>25</v>
      </c>
      <c r="O10" s="48" t="s">
        <v>172</v>
      </c>
      <c r="P10" s="49" t="s">
        <v>173</v>
      </c>
      <c r="Q10" s="50" t="s">
        <v>171</v>
      </c>
      <c r="R10" s="21"/>
    </row>
    <row r="11" spans="1:18">
      <c r="A11" t="s">
        <v>977</v>
      </c>
      <c r="B11" s="68" t="s">
        <v>183</v>
      </c>
      <c r="C11" s="41" t="s">
        <v>174</v>
      </c>
      <c r="D11" s="44"/>
      <c r="E11" s="42"/>
      <c r="F11" s="42"/>
      <c r="G11" s="42"/>
      <c r="H11" s="43"/>
      <c r="I11" s="41"/>
      <c r="J11" s="42"/>
      <c r="K11" s="42"/>
      <c r="L11" s="42"/>
      <c r="M11" s="42"/>
      <c r="N11" s="43"/>
      <c r="O11" s="48" t="s">
        <v>184</v>
      </c>
      <c r="P11" s="49" t="s">
        <v>186</v>
      </c>
      <c r="Q11" s="50" t="s">
        <v>185</v>
      </c>
      <c r="R11" s="21"/>
    </row>
    <row r="12" spans="1:18">
      <c r="B12" s="29" t="s">
        <v>29</v>
      </c>
      <c r="C12" s="41"/>
      <c r="D12" s="42"/>
      <c r="E12" s="42"/>
      <c r="F12" s="42"/>
      <c r="G12" s="42"/>
      <c r="H12" s="43"/>
      <c r="I12" s="41"/>
      <c r="J12" s="42"/>
      <c r="K12" s="42"/>
      <c r="L12" s="42"/>
      <c r="M12" s="42"/>
      <c r="N12" s="43"/>
      <c r="O12" s="48"/>
      <c r="P12" s="49"/>
      <c r="Q12" s="50"/>
    </row>
    <row r="13" spans="1:18" ht="24">
      <c r="A13" t="s">
        <v>978</v>
      </c>
      <c r="B13" s="68" t="s">
        <v>155</v>
      </c>
      <c r="C13" s="41"/>
      <c r="D13" s="42"/>
      <c r="E13" s="42" t="s">
        <v>25</v>
      </c>
      <c r="F13" s="42"/>
      <c r="G13" s="42"/>
      <c r="H13" s="43"/>
      <c r="I13" s="41"/>
      <c r="J13" s="42"/>
      <c r="K13" s="42"/>
      <c r="L13" s="42"/>
      <c r="M13" s="42"/>
      <c r="N13" s="43"/>
      <c r="O13" s="48" t="s">
        <v>156</v>
      </c>
      <c r="P13" s="49" t="s">
        <v>157</v>
      </c>
      <c r="Q13" s="50" t="s">
        <v>158</v>
      </c>
    </row>
    <row r="14" spans="1:18" ht="24">
      <c r="A14" t="s">
        <v>978</v>
      </c>
      <c r="B14" s="68" t="s">
        <v>159</v>
      </c>
      <c r="C14" s="41"/>
      <c r="D14" s="42"/>
      <c r="E14" s="42" t="s">
        <v>25</v>
      </c>
      <c r="F14" s="42"/>
      <c r="G14" s="42"/>
      <c r="H14" s="43"/>
      <c r="I14" s="41"/>
      <c r="J14" s="42"/>
      <c r="K14" s="42"/>
      <c r="L14" s="42"/>
      <c r="M14" s="42"/>
      <c r="N14" s="43"/>
      <c r="O14" s="48" t="s">
        <v>160</v>
      </c>
      <c r="P14" s="49" t="s">
        <v>157</v>
      </c>
      <c r="Q14" s="50" t="s">
        <v>161</v>
      </c>
    </row>
    <row r="15" spans="1:18">
      <c r="A15" t="s">
        <v>978</v>
      </c>
      <c r="B15" s="68" t="s">
        <v>162</v>
      </c>
      <c r="C15" s="41"/>
      <c r="D15" s="42"/>
      <c r="E15" s="42" t="s">
        <v>25</v>
      </c>
      <c r="F15" s="42"/>
      <c r="G15" s="42"/>
      <c r="H15" s="43"/>
      <c r="I15" s="41"/>
      <c r="J15" s="42"/>
      <c r="K15" s="42"/>
      <c r="L15" s="42"/>
      <c r="M15" s="42"/>
      <c r="N15" s="43"/>
      <c r="O15" s="48" t="s">
        <v>168</v>
      </c>
      <c r="P15" s="49" t="s">
        <v>163</v>
      </c>
      <c r="Q15" s="50" t="s">
        <v>164</v>
      </c>
    </row>
    <row r="16" spans="1:18">
      <c r="A16" t="s">
        <v>978</v>
      </c>
      <c r="B16" s="68" t="s">
        <v>165</v>
      </c>
      <c r="C16" s="41"/>
      <c r="D16" s="42"/>
      <c r="E16" s="42"/>
      <c r="F16" s="42"/>
      <c r="G16" s="42"/>
      <c r="H16" s="43" t="s">
        <v>25</v>
      </c>
      <c r="I16" s="41"/>
      <c r="J16" s="42"/>
      <c r="K16" s="42"/>
      <c r="L16" s="42"/>
      <c r="M16" s="42"/>
      <c r="N16" s="43"/>
      <c r="O16" s="48" t="s">
        <v>167</v>
      </c>
      <c r="P16" s="49" t="s">
        <v>166</v>
      </c>
      <c r="Q16" s="50" t="s">
        <v>169</v>
      </c>
    </row>
    <row r="17" spans="1:17">
      <c r="A17" t="s">
        <v>978</v>
      </c>
      <c r="B17" s="68" t="s">
        <v>210</v>
      </c>
      <c r="C17" s="41"/>
      <c r="D17" s="42"/>
      <c r="E17" s="42"/>
      <c r="F17" s="42"/>
      <c r="G17" s="42"/>
      <c r="H17" s="43"/>
      <c r="I17" s="41"/>
      <c r="J17" s="42"/>
      <c r="K17" s="42"/>
      <c r="L17" s="42"/>
      <c r="M17" s="42"/>
      <c r="N17" s="43" t="s">
        <v>25</v>
      </c>
      <c r="O17" s="48" t="s">
        <v>209</v>
      </c>
      <c r="P17" s="49" t="s">
        <v>211</v>
      </c>
      <c r="Q17" s="50" t="s">
        <v>212</v>
      </c>
    </row>
    <row r="18" spans="1:17">
      <c r="B18" s="29" t="s">
        <v>30</v>
      </c>
      <c r="C18" s="41"/>
      <c r="D18" s="42"/>
      <c r="E18" s="42"/>
      <c r="F18" s="42"/>
      <c r="G18" s="42"/>
      <c r="H18" s="43"/>
      <c r="I18" s="41"/>
      <c r="J18" s="42"/>
      <c r="K18" s="42"/>
      <c r="L18" s="42"/>
      <c r="M18" s="42"/>
      <c r="N18" s="43"/>
      <c r="O18" s="48"/>
      <c r="P18" s="49"/>
      <c r="Q18" s="50"/>
    </row>
    <row r="19" spans="1:17">
      <c r="A19" t="s">
        <v>979</v>
      </c>
      <c r="B19" s="68" t="s">
        <v>112</v>
      </c>
      <c r="C19" s="41"/>
      <c r="D19" s="42"/>
      <c r="E19" s="42"/>
      <c r="F19" s="42"/>
      <c r="G19" s="42"/>
      <c r="H19" s="43"/>
      <c r="I19" s="41" t="s">
        <v>25</v>
      </c>
      <c r="J19" s="42"/>
      <c r="K19" s="42"/>
      <c r="L19" s="42"/>
      <c r="M19" s="42"/>
      <c r="N19" s="43"/>
      <c r="O19" s="48" t="s">
        <v>118</v>
      </c>
      <c r="P19" s="49" t="s">
        <v>119</v>
      </c>
      <c r="Q19" s="50" t="s">
        <v>114</v>
      </c>
    </row>
    <row r="20" spans="1:17">
      <c r="A20" t="s">
        <v>979</v>
      </c>
      <c r="B20" s="68" t="s">
        <v>113</v>
      </c>
      <c r="C20" s="41"/>
      <c r="D20" s="42"/>
      <c r="E20" s="42"/>
      <c r="F20" s="42"/>
      <c r="G20" s="42"/>
      <c r="H20" s="43"/>
      <c r="I20" s="41" t="s">
        <v>25</v>
      </c>
      <c r="J20" s="42"/>
      <c r="K20" s="42"/>
      <c r="L20" s="42"/>
      <c r="M20" s="42"/>
      <c r="N20" s="43"/>
      <c r="O20" s="48" t="s">
        <v>118</v>
      </c>
      <c r="P20" s="49" t="s">
        <v>119</v>
      </c>
      <c r="Q20" s="50" t="s">
        <v>114</v>
      </c>
    </row>
    <row r="21" spans="1:17">
      <c r="A21" t="s">
        <v>979</v>
      </c>
      <c r="B21" s="68" t="s">
        <v>972</v>
      </c>
      <c r="C21" s="41"/>
      <c r="D21" s="42"/>
      <c r="E21" s="42"/>
      <c r="F21" s="42"/>
      <c r="G21" s="42"/>
      <c r="H21" s="43"/>
      <c r="I21" s="41"/>
      <c r="J21" s="42"/>
      <c r="K21" s="42"/>
      <c r="L21" s="42" t="s">
        <v>115</v>
      </c>
      <c r="M21" s="42"/>
      <c r="N21" s="43"/>
      <c r="O21" s="48" t="s">
        <v>118</v>
      </c>
      <c r="P21" s="49" t="s">
        <v>117</v>
      </c>
      <c r="Q21" s="50" t="s">
        <v>116</v>
      </c>
    </row>
    <row r="22" spans="1:17">
      <c r="A22" t="s">
        <v>979</v>
      </c>
      <c r="B22" s="68" t="s">
        <v>121</v>
      </c>
      <c r="C22" s="41"/>
      <c r="D22" s="42"/>
      <c r="E22" s="42"/>
      <c r="F22" s="42"/>
      <c r="G22" s="42"/>
      <c r="H22" s="43"/>
      <c r="I22" s="41"/>
      <c r="J22" s="42"/>
      <c r="K22" s="42"/>
      <c r="L22" s="42" t="s">
        <v>25</v>
      </c>
      <c r="M22" s="42"/>
      <c r="N22" s="43"/>
      <c r="O22" s="48" t="s">
        <v>118</v>
      </c>
      <c r="P22" s="49" t="s">
        <v>122</v>
      </c>
      <c r="Q22" s="50" t="s">
        <v>120</v>
      </c>
    </row>
    <row r="23" spans="1:17">
      <c r="A23" t="s">
        <v>979</v>
      </c>
      <c r="B23" s="68" t="s">
        <v>175</v>
      </c>
      <c r="C23" s="41"/>
      <c r="D23" s="42"/>
      <c r="E23" s="42"/>
      <c r="F23" s="42"/>
      <c r="G23" s="42"/>
      <c r="H23" s="43"/>
      <c r="I23" s="41"/>
      <c r="J23" s="42"/>
      <c r="K23" s="42"/>
      <c r="L23" s="42"/>
      <c r="M23" s="42"/>
      <c r="N23" s="43" t="s">
        <v>174</v>
      </c>
      <c r="O23" s="48" t="s">
        <v>176</v>
      </c>
      <c r="P23" s="49" t="s">
        <v>177</v>
      </c>
      <c r="Q23" s="50" t="s">
        <v>178</v>
      </c>
    </row>
    <row r="24" spans="1:17">
      <c r="A24" t="s">
        <v>979</v>
      </c>
      <c r="B24" s="68" t="s">
        <v>179</v>
      </c>
      <c r="C24" s="41"/>
      <c r="D24" s="42"/>
      <c r="E24" s="42"/>
      <c r="F24" s="42"/>
      <c r="G24" s="42"/>
      <c r="H24" s="43"/>
      <c r="I24" s="41"/>
      <c r="J24" s="42"/>
      <c r="K24" s="42"/>
      <c r="L24" s="42"/>
      <c r="M24" s="42"/>
      <c r="N24" s="43" t="s">
        <v>174</v>
      </c>
      <c r="O24" s="48" t="s">
        <v>180</v>
      </c>
      <c r="P24" s="49" t="s">
        <v>181</v>
      </c>
      <c r="Q24" s="50" t="s">
        <v>182</v>
      </c>
    </row>
    <row r="25" spans="1:17">
      <c r="A25" t="s">
        <v>979</v>
      </c>
      <c r="B25" s="68" t="s">
        <v>187</v>
      </c>
      <c r="C25" s="41"/>
      <c r="D25" s="42"/>
      <c r="E25" s="42"/>
      <c r="F25" s="42"/>
      <c r="G25" s="42"/>
      <c r="H25" s="43" t="s">
        <v>25</v>
      </c>
      <c r="I25" s="41"/>
      <c r="J25" s="42"/>
      <c r="K25" s="42"/>
      <c r="L25" s="42"/>
      <c r="M25" s="42"/>
      <c r="N25" s="43"/>
      <c r="O25" s="48" t="s">
        <v>188</v>
      </c>
      <c r="P25" s="49" t="s">
        <v>885</v>
      </c>
      <c r="Q25" s="50" t="s">
        <v>189</v>
      </c>
    </row>
    <row r="26" spans="1:17">
      <c r="A26" t="s">
        <v>979</v>
      </c>
      <c r="B26" s="68" t="s">
        <v>190</v>
      </c>
      <c r="C26" s="41"/>
      <c r="D26" s="42"/>
      <c r="E26" s="42"/>
      <c r="F26" s="42"/>
      <c r="G26" s="42"/>
      <c r="H26" s="43"/>
      <c r="I26" s="41" t="s">
        <v>25</v>
      </c>
      <c r="J26" s="42"/>
      <c r="K26" s="42"/>
      <c r="L26" s="42"/>
      <c r="M26" s="42"/>
      <c r="N26" s="43"/>
      <c r="O26" s="48" t="s">
        <v>191</v>
      </c>
      <c r="P26" s="49" t="s">
        <v>192</v>
      </c>
      <c r="Q26" s="50" t="s">
        <v>193</v>
      </c>
    </row>
    <row r="27" spans="1:17">
      <c r="A27" t="s">
        <v>979</v>
      </c>
      <c r="B27" s="68" t="s">
        <v>194</v>
      </c>
      <c r="C27" s="41"/>
      <c r="D27" s="42"/>
      <c r="E27" s="42"/>
      <c r="F27" s="42"/>
      <c r="G27" s="42"/>
      <c r="H27" s="43"/>
      <c r="I27" s="41" t="s">
        <v>25</v>
      </c>
      <c r="J27" s="42"/>
      <c r="K27" s="42"/>
      <c r="L27" s="42"/>
      <c r="M27" s="42"/>
      <c r="N27" s="43"/>
      <c r="O27" s="48" t="s">
        <v>195</v>
      </c>
      <c r="P27" s="49" t="s">
        <v>196</v>
      </c>
      <c r="Q27" s="50" t="s">
        <v>197</v>
      </c>
    </row>
    <row r="28" spans="1:17">
      <c r="A28" t="s">
        <v>979</v>
      </c>
      <c r="B28" s="68" t="s">
        <v>198</v>
      </c>
      <c r="C28" s="41"/>
      <c r="D28" s="42"/>
      <c r="E28" s="42"/>
      <c r="F28" s="42"/>
      <c r="G28" s="42"/>
      <c r="H28" s="43"/>
      <c r="I28" s="41" t="s">
        <v>174</v>
      </c>
      <c r="J28" s="42"/>
      <c r="K28" s="42"/>
      <c r="L28" s="42"/>
      <c r="M28" s="42"/>
      <c r="N28" s="43"/>
      <c r="O28" s="48" t="s">
        <v>199</v>
      </c>
      <c r="P28" s="49" t="s">
        <v>200</v>
      </c>
      <c r="Q28" s="50" t="s">
        <v>201</v>
      </c>
    </row>
    <row r="29" spans="1:17">
      <c r="A29" t="s">
        <v>979</v>
      </c>
      <c r="B29" s="68" t="s">
        <v>140</v>
      </c>
      <c r="C29" s="41"/>
      <c r="D29" s="42"/>
      <c r="E29" s="42"/>
      <c r="F29" s="42"/>
      <c r="G29" s="42"/>
      <c r="H29" s="43"/>
      <c r="I29" s="41"/>
      <c r="J29" s="42"/>
      <c r="K29" s="42"/>
      <c r="L29" s="42"/>
      <c r="M29" s="42"/>
      <c r="N29" s="43" t="s">
        <v>25</v>
      </c>
      <c r="O29" s="48" t="s">
        <v>137</v>
      </c>
      <c r="P29" s="49" t="s">
        <v>139</v>
      </c>
      <c r="Q29" s="50" t="s">
        <v>138</v>
      </c>
    </row>
    <row r="30" spans="1:17">
      <c r="B30" s="29" t="s">
        <v>31</v>
      </c>
      <c r="C30" s="41"/>
      <c r="D30" s="42"/>
      <c r="E30" s="42"/>
      <c r="F30" s="42"/>
      <c r="G30" s="42"/>
      <c r="H30" s="43"/>
      <c r="I30" s="41"/>
      <c r="J30" s="42"/>
      <c r="K30" s="42"/>
      <c r="L30" s="42"/>
      <c r="M30" s="42"/>
      <c r="N30" s="43"/>
      <c r="O30" s="48"/>
      <c r="P30" s="49"/>
      <c r="Q30" s="50"/>
    </row>
    <row r="31" spans="1:17">
      <c r="A31" t="s">
        <v>980</v>
      </c>
      <c r="B31" s="68" t="s">
        <v>141</v>
      </c>
      <c r="C31" s="60"/>
      <c r="D31" s="61"/>
      <c r="E31" s="61"/>
      <c r="F31" s="61"/>
      <c r="G31" s="61"/>
      <c r="H31" s="62"/>
      <c r="I31" s="60"/>
      <c r="J31" s="61"/>
      <c r="K31" s="61" t="s">
        <v>25</v>
      </c>
      <c r="L31" s="61"/>
      <c r="M31" s="61"/>
      <c r="N31" s="62"/>
      <c r="O31" s="63" t="s">
        <v>152</v>
      </c>
      <c r="P31" s="64" t="s">
        <v>153</v>
      </c>
      <c r="Q31" s="65" t="s">
        <v>150</v>
      </c>
    </row>
    <row r="32" spans="1:17" ht="24">
      <c r="A32" t="s">
        <v>980</v>
      </c>
      <c r="B32" s="68" t="s">
        <v>142</v>
      </c>
      <c r="C32" s="60"/>
      <c r="D32" s="61"/>
      <c r="E32" s="61"/>
      <c r="F32" s="61"/>
      <c r="G32" s="61"/>
      <c r="H32" s="62"/>
      <c r="I32" s="60"/>
      <c r="J32" s="61"/>
      <c r="K32" s="61" t="s">
        <v>25</v>
      </c>
      <c r="L32" s="61"/>
      <c r="M32" s="61"/>
      <c r="N32" s="62"/>
      <c r="O32" s="63" t="s">
        <v>152</v>
      </c>
      <c r="P32" s="64" t="s">
        <v>153</v>
      </c>
      <c r="Q32" s="65" t="s">
        <v>150</v>
      </c>
    </row>
    <row r="33" spans="1:17">
      <c r="A33" t="s">
        <v>980</v>
      </c>
      <c r="B33" s="68" t="s">
        <v>143</v>
      </c>
      <c r="C33" s="60"/>
      <c r="D33" s="61"/>
      <c r="E33" s="61"/>
      <c r="F33" s="61"/>
      <c r="G33" s="61"/>
      <c r="H33" s="62"/>
      <c r="I33" s="60"/>
      <c r="J33" s="61"/>
      <c r="K33" s="61" t="s">
        <v>25</v>
      </c>
      <c r="L33" s="61"/>
      <c r="M33" s="61"/>
      <c r="N33" s="62"/>
      <c r="O33" s="63" t="s">
        <v>152</v>
      </c>
      <c r="P33" s="64" t="s">
        <v>153</v>
      </c>
      <c r="Q33" s="65" t="s">
        <v>150</v>
      </c>
    </row>
    <row r="34" spans="1:17" ht="24">
      <c r="A34" t="s">
        <v>980</v>
      </c>
      <c r="B34" s="68" t="s">
        <v>149</v>
      </c>
      <c r="C34" s="60"/>
      <c r="D34" s="61"/>
      <c r="E34" s="61"/>
      <c r="F34" s="61"/>
      <c r="G34" s="61"/>
      <c r="H34" s="62"/>
      <c r="I34" s="60"/>
      <c r="J34" s="61"/>
      <c r="K34" s="61" t="s">
        <v>25</v>
      </c>
      <c r="L34" s="61"/>
      <c r="M34" s="61"/>
      <c r="N34" s="62"/>
      <c r="O34" s="63" t="s">
        <v>152</v>
      </c>
      <c r="P34" s="64" t="s">
        <v>153</v>
      </c>
      <c r="Q34" s="65" t="s">
        <v>150</v>
      </c>
    </row>
    <row r="35" spans="1:17">
      <c r="A35" t="s">
        <v>980</v>
      </c>
      <c r="B35" s="68" t="s">
        <v>144</v>
      </c>
      <c r="C35" s="60"/>
      <c r="D35" s="61"/>
      <c r="E35" s="61"/>
      <c r="F35" s="61"/>
      <c r="G35" s="61"/>
      <c r="H35" s="62"/>
      <c r="I35" s="60"/>
      <c r="J35" s="61" t="s">
        <v>25</v>
      </c>
      <c r="K35" s="61"/>
      <c r="L35" s="61"/>
      <c r="M35" s="61"/>
      <c r="N35" s="62"/>
      <c r="O35" s="63" t="s">
        <v>152</v>
      </c>
      <c r="P35" s="64" t="s">
        <v>154</v>
      </c>
      <c r="Q35" s="65" t="s">
        <v>151</v>
      </c>
    </row>
    <row r="36" spans="1:17">
      <c r="A36" t="s">
        <v>980</v>
      </c>
      <c r="B36" s="68" t="s">
        <v>145</v>
      </c>
      <c r="C36" s="60"/>
      <c r="D36" s="61"/>
      <c r="E36" s="61"/>
      <c r="F36" s="61"/>
      <c r="G36" s="61"/>
      <c r="H36" s="62"/>
      <c r="I36" s="60"/>
      <c r="J36" s="61" t="s">
        <v>25</v>
      </c>
      <c r="K36" s="61"/>
      <c r="L36" s="61"/>
      <c r="M36" s="61"/>
      <c r="N36" s="62"/>
      <c r="O36" s="63" t="s">
        <v>152</v>
      </c>
      <c r="P36" s="64" t="s">
        <v>154</v>
      </c>
      <c r="Q36" s="65" t="s">
        <v>151</v>
      </c>
    </row>
    <row r="37" spans="1:17">
      <c r="A37" t="s">
        <v>980</v>
      </c>
      <c r="B37" s="68" t="s">
        <v>146</v>
      </c>
      <c r="C37" s="60"/>
      <c r="D37" s="61"/>
      <c r="E37" s="61"/>
      <c r="F37" s="61"/>
      <c r="G37" s="61"/>
      <c r="H37" s="62"/>
      <c r="I37" s="60"/>
      <c r="J37" s="61" t="s">
        <v>25</v>
      </c>
      <c r="K37" s="61"/>
      <c r="L37" s="61"/>
      <c r="M37" s="61"/>
      <c r="N37" s="62"/>
      <c r="O37" s="63" t="s">
        <v>152</v>
      </c>
      <c r="P37" s="64" t="s">
        <v>154</v>
      </c>
      <c r="Q37" s="65" t="s">
        <v>151</v>
      </c>
    </row>
    <row r="38" spans="1:17">
      <c r="A38" t="s">
        <v>980</v>
      </c>
      <c r="B38" s="68" t="s">
        <v>147</v>
      </c>
      <c r="C38" s="60"/>
      <c r="D38" s="61"/>
      <c r="E38" s="61"/>
      <c r="F38" s="61"/>
      <c r="G38" s="61"/>
      <c r="H38" s="62"/>
      <c r="I38" s="60"/>
      <c r="J38" s="61" t="s">
        <v>25</v>
      </c>
      <c r="K38" s="61"/>
      <c r="L38" s="61"/>
      <c r="M38" s="61"/>
      <c r="N38" s="62"/>
      <c r="O38" s="63" t="s">
        <v>152</v>
      </c>
      <c r="P38" s="64" t="s">
        <v>154</v>
      </c>
      <c r="Q38" s="65" t="s">
        <v>151</v>
      </c>
    </row>
    <row r="39" spans="1:17" ht="24">
      <c r="A39" t="s">
        <v>980</v>
      </c>
      <c r="B39" s="68" t="s">
        <v>148</v>
      </c>
      <c r="C39" s="60"/>
      <c r="D39" s="61"/>
      <c r="E39" s="61"/>
      <c r="F39" s="61"/>
      <c r="G39" s="61"/>
      <c r="H39" s="62"/>
      <c r="I39" s="60"/>
      <c r="J39" s="61" t="s">
        <v>25</v>
      </c>
      <c r="K39" s="61"/>
      <c r="L39" s="61"/>
      <c r="M39" s="61"/>
      <c r="N39" s="62"/>
      <c r="O39" s="63" t="s">
        <v>152</v>
      </c>
      <c r="P39" s="64" t="s">
        <v>154</v>
      </c>
      <c r="Q39" s="65" t="s">
        <v>151</v>
      </c>
    </row>
    <row r="40" spans="1:17">
      <c r="A40" t="s">
        <v>980</v>
      </c>
      <c r="B40" s="68" t="s">
        <v>202</v>
      </c>
      <c r="C40" s="60"/>
      <c r="D40" s="61"/>
      <c r="E40" s="61"/>
      <c r="F40" s="61"/>
      <c r="G40" s="61"/>
      <c r="H40" s="62"/>
      <c r="I40" s="60"/>
      <c r="J40" s="61"/>
      <c r="K40" s="61"/>
      <c r="L40" s="61"/>
      <c r="M40" s="61"/>
      <c r="N40" s="62" t="s">
        <v>25</v>
      </c>
      <c r="O40" s="63" t="s">
        <v>203</v>
      </c>
      <c r="P40" s="64" t="s">
        <v>204</v>
      </c>
      <c r="Q40" s="65" t="s">
        <v>205</v>
      </c>
    </row>
    <row r="41" spans="1:17">
      <c r="A41" t="s">
        <v>980</v>
      </c>
      <c r="B41" s="68" t="s">
        <v>206</v>
      </c>
      <c r="C41" s="60"/>
      <c r="D41" s="61"/>
      <c r="E41" s="61"/>
      <c r="F41" s="61"/>
      <c r="G41" s="61"/>
      <c r="H41" s="62"/>
      <c r="I41" s="60"/>
      <c r="J41" s="61"/>
      <c r="K41" s="61"/>
      <c r="L41" s="61"/>
      <c r="M41" s="61"/>
      <c r="N41" s="62" t="s">
        <v>25</v>
      </c>
      <c r="O41" s="63" t="s">
        <v>207</v>
      </c>
      <c r="P41" s="64" t="s">
        <v>204</v>
      </c>
      <c r="Q41" s="65" t="s">
        <v>208</v>
      </c>
    </row>
    <row r="42" spans="1:17">
      <c r="B42" s="89" t="s">
        <v>274</v>
      </c>
      <c r="C42" s="90">
        <f t="shared" ref="C42:N42" si="0">SUBTOTAL(3,C6:C41)</f>
        <v>1</v>
      </c>
      <c r="D42" s="90">
        <f t="shared" si="0"/>
        <v>1</v>
      </c>
      <c r="E42" s="90">
        <f t="shared" si="0"/>
        <v>3</v>
      </c>
      <c r="F42" s="90">
        <f t="shared" si="0"/>
        <v>1</v>
      </c>
      <c r="G42" s="90">
        <f t="shared" si="0"/>
        <v>0</v>
      </c>
      <c r="H42" s="90">
        <f t="shared" si="0"/>
        <v>2</v>
      </c>
      <c r="I42" s="90">
        <f t="shared" si="0"/>
        <v>5</v>
      </c>
      <c r="J42" s="90">
        <f t="shared" si="0"/>
        <v>5</v>
      </c>
      <c r="K42" s="90">
        <f t="shared" si="0"/>
        <v>4</v>
      </c>
      <c r="L42" s="90">
        <f t="shared" si="0"/>
        <v>3</v>
      </c>
      <c r="M42" s="90">
        <f t="shared" si="0"/>
        <v>0</v>
      </c>
      <c r="N42" s="90">
        <f t="shared" si="0"/>
        <v>7</v>
      </c>
      <c r="O42" s="126"/>
      <c r="P42" s="126"/>
      <c r="Q42" s="126"/>
    </row>
    <row r="43" spans="1:17">
      <c r="B43" s="102" t="s">
        <v>284</v>
      </c>
      <c r="C43" s="1"/>
      <c r="D43" s="1"/>
      <c r="E43" s="1"/>
      <c r="F43" s="1"/>
      <c r="G43" s="1"/>
      <c r="H43" s="91">
        <f>SUM(C42:H42)</f>
        <v>8</v>
      </c>
      <c r="I43" s="1"/>
      <c r="J43" s="1"/>
      <c r="K43" s="1"/>
      <c r="L43" s="1"/>
      <c r="M43" s="1"/>
      <c r="N43" s="91">
        <f>SUM(I42:N42)</f>
        <v>24</v>
      </c>
      <c r="O43" s="104"/>
      <c r="P43" s="104"/>
      <c r="Q43" s="104"/>
    </row>
    <row r="44" spans="1:17">
      <c r="B44" s="9" t="s">
        <v>283</v>
      </c>
      <c r="C44" s="5"/>
      <c r="N44" s="88">
        <f>N43+H43</f>
        <v>32</v>
      </c>
      <c r="O44" s="104"/>
      <c r="P44" s="104"/>
      <c r="Q44" s="104"/>
    </row>
    <row r="45" spans="1:17">
      <c r="B45" s="9"/>
      <c r="C45" s="5"/>
      <c r="N45" s="88"/>
      <c r="O45" s="104"/>
      <c r="P45" s="104"/>
      <c r="Q45" s="104"/>
    </row>
    <row r="46" spans="1:17">
      <c r="B46" s="6" t="s">
        <v>285</v>
      </c>
      <c r="C46" s="82"/>
      <c r="O46" s="146" t="s">
        <v>552</v>
      </c>
      <c r="P46" s="146" t="s">
        <v>553</v>
      </c>
      <c r="Q46" s="146" t="s">
        <v>554</v>
      </c>
    </row>
    <row r="47" spans="1:17">
      <c r="B47" s="92" t="s">
        <v>276</v>
      </c>
      <c r="C47" s="93">
        <f t="shared" ref="C47:N47" si="1">COUNTIF(C6:C41,"O")</f>
        <v>0</v>
      </c>
      <c r="D47" s="93">
        <f t="shared" si="1"/>
        <v>0</v>
      </c>
      <c r="E47" s="93">
        <f t="shared" si="1"/>
        <v>0</v>
      </c>
      <c r="F47" s="93">
        <f t="shared" si="1"/>
        <v>0</v>
      </c>
      <c r="G47" s="93">
        <f t="shared" si="1"/>
        <v>0</v>
      </c>
      <c r="H47" s="93">
        <f t="shared" si="1"/>
        <v>0</v>
      </c>
      <c r="I47" s="93">
        <f t="shared" si="1"/>
        <v>0</v>
      </c>
      <c r="J47" s="93">
        <f t="shared" si="1"/>
        <v>0</v>
      </c>
      <c r="K47" s="93">
        <f t="shared" si="1"/>
        <v>0</v>
      </c>
      <c r="L47" s="93">
        <f t="shared" si="1"/>
        <v>1</v>
      </c>
      <c r="M47" s="93">
        <f t="shared" si="1"/>
        <v>0</v>
      </c>
      <c r="N47" s="93">
        <f t="shared" si="1"/>
        <v>0</v>
      </c>
      <c r="O47">
        <f t="shared" ref="O47:O52" si="2">SUM(C47:H47)</f>
        <v>0</v>
      </c>
      <c r="P47">
        <f t="shared" ref="P47:P52" si="3">SUM(I47:N47)</f>
        <v>1</v>
      </c>
      <c r="Q47">
        <f t="shared" ref="Q47:Q52" si="4">SUM(C47:N47)</f>
        <v>1</v>
      </c>
    </row>
    <row r="48" spans="1:17">
      <c r="B48" s="94" t="s">
        <v>448</v>
      </c>
      <c r="C48" s="95">
        <f t="shared" ref="C48:N48" si="5">COUNTIF(C6:BD41,"B")</f>
        <v>0</v>
      </c>
      <c r="D48" s="95">
        <f t="shared" si="5"/>
        <v>0</v>
      </c>
      <c r="E48" s="95">
        <f t="shared" si="5"/>
        <v>0</v>
      </c>
      <c r="F48" s="95">
        <f t="shared" si="5"/>
        <v>0</v>
      </c>
      <c r="G48" s="95">
        <f t="shared" si="5"/>
        <v>0</v>
      </c>
      <c r="H48" s="95">
        <f t="shared" si="5"/>
        <v>0</v>
      </c>
      <c r="I48" s="95">
        <f t="shared" si="5"/>
        <v>0</v>
      </c>
      <c r="J48" s="95">
        <f t="shared" si="5"/>
        <v>0</v>
      </c>
      <c r="K48" s="95">
        <f t="shared" si="5"/>
        <v>0</v>
      </c>
      <c r="L48" s="95">
        <f t="shared" si="5"/>
        <v>0</v>
      </c>
      <c r="M48" s="95">
        <f t="shared" si="5"/>
        <v>0</v>
      </c>
      <c r="N48" s="95">
        <f t="shared" si="5"/>
        <v>0</v>
      </c>
      <c r="O48">
        <f t="shared" si="2"/>
        <v>0</v>
      </c>
      <c r="P48">
        <f t="shared" si="3"/>
        <v>0</v>
      </c>
      <c r="Q48">
        <f t="shared" si="4"/>
        <v>0</v>
      </c>
    </row>
    <row r="49" spans="2:17">
      <c r="B49" s="94" t="s">
        <v>277</v>
      </c>
      <c r="C49" s="95">
        <f t="shared" ref="C49:N49" si="6">COUNTIF(C6:C41,"P")</f>
        <v>0</v>
      </c>
      <c r="D49" s="95">
        <f t="shared" si="6"/>
        <v>1</v>
      </c>
      <c r="E49" s="95">
        <f t="shared" si="6"/>
        <v>3</v>
      </c>
      <c r="F49" s="95">
        <f t="shared" si="6"/>
        <v>0</v>
      </c>
      <c r="G49" s="95">
        <f t="shared" si="6"/>
        <v>0</v>
      </c>
      <c r="H49" s="95">
        <f t="shared" si="6"/>
        <v>2</v>
      </c>
      <c r="I49" s="95">
        <f t="shared" si="6"/>
        <v>4</v>
      </c>
      <c r="J49" s="95">
        <f t="shared" si="6"/>
        <v>5</v>
      </c>
      <c r="K49" s="95">
        <f t="shared" si="6"/>
        <v>4</v>
      </c>
      <c r="L49" s="95">
        <f t="shared" si="6"/>
        <v>2</v>
      </c>
      <c r="M49" s="95">
        <f t="shared" si="6"/>
        <v>0</v>
      </c>
      <c r="N49" s="95">
        <f t="shared" si="6"/>
        <v>5</v>
      </c>
      <c r="O49">
        <f t="shared" si="2"/>
        <v>6</v>
      </c>
      <c r="P49">
        <f t="shared" si="3"/>
        <v>20</v>
      </c>
      <c r="Q49">
        <f t="shared" si="4"/>
        <v>26</v>
      </c>
    </row>
    <row r="50" spans="2:17">
      <c r="B50" s="94" t="s">
        <v>278</v>
      </c>
      <c r="C50" s="95">
        <f t="shared" ref="C50:N50" si="7">COUNTIF(C6:C41,"$")</f>
        <v>0</v>
      </c>
      <c r="D50" s="95">
        <f t="shared" si="7"/>
        <v>0</v>
      </c>
      <c r="E50" s="95">
        <f t="shared" si="7"/>
        <v>0</v>
      </c>
      <c r="F50" s="95">
        <f t="shared" si="7"/>
        <v>0</v>
      </c>
      <c r="G50" s="95">
        <f t="shared" si="7"/>
        <v>0</v>
      </c>
      <c r="H50" s="95">
        <f t="shared" si="7"/>
        <v>0</v>
      </c>
      <c r="I50" s="95">
        <f t="shared" si="7"/>
        <v>0</v>
      </c>
      <c r="J50" s="95">
        <f t="shared" si="7"/>
        <v>0</v>
      </c>
      <c r="K50" s="95">
        <f t="shared" si="7"/>
        <v>0</v>
      </c>
      <c r="L50" s="95">
        <f t="shared" si="7"/>
        <v>0</v>
      </c>
      <c r="M50" s="95">
        <f t="shared" si="7"/>
        <v>0</v>
      </c>
      <c r="N50" s="95">
        <f t="shared" si="7"/>
        <v>0</v>
      </c>
      <c r="O50">
        <f t="shared" si="2"/>
        <v>0</v>
      </c>
      <c r="P50">
        <f t="shared" si="3"/>
        <v>0</v>
      </c>
      <c r="Q50">
        <f t="shared" si="4"/>
        <v>0</v>
      </c>
    </row>
    <row r="51" spans="2:17">
      <c r="B51" s="94" t="s">
        <v>279</v>
      </c>
      <c r="C51" s="95">
        <f t="shared" ref="C51:N51" si="8">COUNTIF(C6:C41,"I")</f>
        <v>0</v>
      </c>
      <c r="D51" s="95">
        <f t="shared" si="8"/>
        <v>0</v>
      </c>
      <c r="E51" s="95">
        <f t="shared" si="8"/>
        <v>0</v>
      </c>
      <c r="F51" s="95">
        <f t="shared" si="8"/>
        <v>1</v>
      </c>
      <c r="G51" s="95">
        <f t="shared" si="8"/>
        <v>0</v>
      </c>
      <c r="H51" s="95">
        <f t="shared" si="8"/>
        <v>0</v>
      </c>
      <c r="I51" s="95">
        <f t="shared" si="8"/>
        <v>0</v>
      </c>
      <c r="J51" s="95">
        <f t="shared" si="8"/>
        <v>0</v>
      </c>
      <c r="K51" s="95">
        <f t="shared" si="8"/>
        <v>0</v>
      </c>
      <c r="L51" s="95">
        <f t="shared" si="8"/>
        <v>0</v>
      </c>
      <c r="M51" s="95">
        <f t="shared" si="8"/>
        <v>0</v>
      </c>
      <c r="N51" s="95">
        <f t="shared" si="8"/>
        <v>0</v>
      </c>
      <c r="O51">
        <f t="shared" si="2"/>
        <v>1</v>
      </c>
      <c r="P51">
        <f t="shared" si="3"/>
        <v>0</v>
      </c>
      <c r="Q51">
        <f t="shared" si="4"/>
        <v>1</v>
      </c>
    </row>
    <row r="52" spans="2:17" ht="15" thickBot="1">
      <c r="B52" s="94" t="s">
        <v>280</v>
      </c>
      <c r="C52" s="95">
        <f t="shared" ref="C52:N52" si="9">COUNTIF(C6:C41,"M")</f>
        <v>1</v>
      </c>
      <c r="D52" s="95">
        <f t="shared" si="9"/>
        <v>0</v>
      </c>
      <c r="E52" s="95">
        <f t="shared" si="9"/>
        <v>0</v>
      </c>
      <c r="F52" s="95">
        <f t="shared" si="9"/>
        <v>0</v>
      </c>
      <c r="G52" s="95">
        <f t="shared" si="9"/>
        <v>0</v>
      </c>
      <c r="H52" s="95">
        <f t="shared" si="9"/>
        <v>0</v>
      </c>
      <c r="I52" s="95">
        <f t="shared" si="9"/>
        <v>1</v>
      </c>
      <c r="J52" s="95">
        <f t="shared" si="9"/>
        <v>0</v>
      </c>
      <c r="K52" s="95">
        <f t="shared" si="9"/>
        <v>0</v>
      </c>
      <c r="L52" s="95">
        <f t="shared" si="9"/>
        <v>0</v>
      </c>
      <c r="M52" s="95">
        <f t="shared" si="9"/>
        <v>0</v>
      </c>
      <c r="N52" s="95">
        <f t="shared" si="9"/>
        <v>2</v>
      </c>
      <c r="O52">
        <f t="shared" si="2"/>
        <v>1</v>
      </c>
      <c r="P52">
        <f t="shared" si="3"/>
        <v>3</v>
      </c>
      <c r="Q52">
        <f t="shared" si="4"/>
        <v>4</v>
      </c>
    </row>
    <row r="53" spans="2:17" ht="15" thickTop="1">
      <c r="B53" s="96" t="s">
        <v>282</v>
      </c>
      <c r="C53" s="97">
        <f>SUM(C47:C52)</f>
        <v>1</v>
      </c>
      <c r="D53" s="97">
        <f t="shared" ref="D53:Q53" si="10">SUM(D47:D52)</f>
        <v>1</v>
      </c>
      <c r="E53" s="97">
        <f t="shared" si="10"/>
        <v>3</v>
      </c>
      <c r="F53" s="97">
        <f t="shared" si="10"/>
        <v>1</v>
      </c>
      <c r="G53" s="97">
        <f t="shared" si="10"/>
        <v>0</v>
      </c>
      <c r="H53" s="97">
        <f t="shared" si="10"/>
        <v>2</v>
      </c>
      <c r="I53" s="97">
        <f t="shared" si="10"/>
        <v>5</v>
      </c>
      <c r="J53" s="97">
        <f t="shared" si="10"/>
        <v>5</v>
      </c>
      <c r="K53" s="97">
        <f t="shared" si="10"/>
        <v>4</v>
      </c>
      <c r="L53" s="97">
        <f t="shared" si="10"/>
        <v>3</v>
      </c>
      <c r="M53" s="97">
        <f t="shared" si="10"/>
        <v>0</v>
      </c>
      <c r="N53" s="97">
        <f t="shared" si="10"/>
        <v>7</v>
      </c>
      <c r="O53" s="97">
        <f t="shared" si="10"/>
        <v>8</v>
      </c>
      <c r="P53" s="97">
        <f t="shared" si="10"/>
        <v>24</v>
      </c>
      <c r="Q53" s="97">
        <f t="shared" si="10"/>
        <v>32</v>
      </c>
    </row>
    <row r="54" spans="2:17">
      <c r="C54" s="86"/>
      <c r="N54">
        <f>SUM(C53:N53)</f>
        <v>32</v>
      </c>
      <c r="O54" s="104"/>
      <c r="P54" s="104"/>
      <c r="Q54" s="104"/>
    </row>
    <row r="55" spans="2:17">
      <c r="C55" s="82"/>
      <c r="O55" s="104"/>
      <c r="P55" s="104"/>
      <c r="Q55" s="104"/>
    </row>
    <row r="56" spans="2:17">
      <c r="B56" s="98" t="s">
        <v>281</v>
      </c>
      <c r="C56" s="99">
        <f>IF(C53=C42,1,"ERROR")</f>
        <v>1</v>
      </c>
      <c r="D56" s="99">
        <f>IF(D53=D42,1,"ERROR")</f>
        <v>1</v>
      </c>
      <c r="E56" s="99">
        <f t="shared" ref="E56:N56" si="11">IF(E53=E42,1,"ERROR")</f>
        <v>1</v>
      </c>
      <c r="F56" s="99">
        <f t="shared" si="11"/>
        <v>1</v>
      </c>
      <c r="G56" s="99">
        <f t="shared" si="11"/>
        <v>1</v>
      </c>
      <c r="H56" s="99">
        <f t="shared" si="11"/>
        <v>1</v>
      </c>
      <c r="I56" s="99">
        <f t="shared" si="11"/>
        <v>1</v>
      </c>
      <c r="J56" s="99">
        <f t="shared" si="11"/>
        <v>1</v>
      </c>
      <c r="K56" s="99">
        <f t="shared" si="11"/>
        <v>1</v>
      </c>
      <c r="L56" s="99">
        <f t="shared" si="11"/>
        <v>1</v>
      </c>
      <c r="M56" s="99">
        <f t="shared" si="11"/>
        <v>1</v>
      </c>
      <c r="N56" s="99">
        <f t="shared" si="11"/>
        <v>1</v>
      </c>
      <c r="O56" s="104"/>
      <c r="P56" s="104"/>
      <c r="Q56" s="104"/>
    </row>
    <row r="59" spans="2:17">
      <c r="B59" s="92" t="s">
        <v>28</v>
      </c>
      <c r="C59" s="93">
        <f>COUNTIF($A$7:$A$41,"b")</f>
        <v>5</v>
      </c>
      <c r="D59" s="153">
        <f>C59/$C$64</f>
        <v>0.15625</v>
      </c>
    </row>
    <row r="60" spans="2:17">
      <c r="B60" s="94" t="s">
        <v>29</v>
      </c>
      <c r="C60" s="95">
        <f>COUNTIF($A$6:$A$41,"e")</f>
        <v>5</v>
      </c>
      <c r="D60" s="153">
        <f>C60/$C$64</f>
        <v>0.15625</v>
      </c>
    </row>
    <row r="61" spans="2:17">
      <c r="B61" s="94" t="s">
        <v>30</v>
      </c>
      <c r="C61" s="95">
        <f>COUNTIF($A$6:$A$41,"s")</f>
        <v>11</v>
      </c>
      <c r="D61" s="153">
        <f>C61/$C$64</f>
        <v>0.34375</v>
      </c>
    </row>
    <row r="62" spans="2:17">
      <c r="B62" s="94" t="s">
        <v>31</v>
      </c>
      <c r="C62" s="95">
        <f>COUNTIF($A$6:$A$41,"p")</f>
        <v>11</v>
      </c>
      <c r="D62" s="153">
        <f>C62/$C$64</f>
        <v>0.34375</v>
      </c>
    </row>
    <row r="63" spans="2:17">
      <c r="B63" s="148" t="s">
        <v>390</v>
      </c>
      <c r="C63" s="149">
        <f>COUNTIF($A$6:$A$41,"eng")</f>
        <v>0</v>
      </c>
      <c r="D63" s="153">
        <f>C63/$C$64</f>
        <v>0</v>
      </c>
    </row>
    <row r="64" spans="2:17">
      <c r="C64" s="82">
        <f>SUM(C59:C63)</f>
        <v>32</v>
      </c>
    </row>
    <row r="66" spans="2:16">
      <c r="B66" s="28"/>
      <c r="C66" s="301" t="s">
        <v>9</v>
      </c>
      <c r="D66" s="302"/>
      <c r="E66" s="302"/>
      <c r="F66" s="302"/>
      <c r="G66" s="302"/>
      <c r="H66" s="303"/>
      <c r="I66" s="301" t="s">
        <v>8</v>
      </c>
      <c r="J66" s="302"/>
      <c r="K66" s="302"/>
      <c r="L66" s="302"/>
      <c r="M66" s="302"/>
      <c r="N66" s="304"/>
      <c r="O66" s="104"/>
      <c r="P66" s="104"/>
    </row>
    <row r="67" spans="2:16">
      <c r="B67" s="29"/>
      <c r="C67" s="83" t="s">
        <v>13</v>
      </c>
      <c r="D67" s="23"/>
      <c r="E67" s="23"/>
      <c r="F67" s="23"/>
      <c r="G67" s="23"/>
      <c r="H67" s="24" t="s">
        <v>12</v>
      </c>
      <c r="I67" s="22" t="s">
        <v>13</v>
      </c>
      <c r="J67" s="23"/>
      <c r="K67" s="23"/>
      <c r="L67" s="23"/>
      <c r="M67" s="23"/>
      <c r="N67" s="24" t="s">
        <v>12</v>
      </c>
      <c r="O67" s="104"/>
      <c r="P67" s="104"/>
    </row>
    <row r="68" spans="2:16">
      <c r="B68" s="67" t="s">
        <v>15</v>
      </c>
      <c r="C68" s="309" t="s">
        <v>2</v>
      </c>
      <c r="D68" s="310"/>
      <c r="E68" s="310" t="s">
        <v>1</v>
      </c>
      <c r="F68" s="310"/>
      <c r="G68" s="310" t="s">
        <v>0</v>
      </c>
      <c r="H68" s="311"/>
      <c r="I68" s="309" t="s">
        <v>2</v>
      </c>
      <c r="J68" s="310"/>
      <c r="K68" s="310" t="s">
        <v>1</v>
      </c>
      <c r="L68" s="310"/>
      <c r="M68" s="310" t="s">
        <v>0</v>
      </c>
      <c r="N68" s="311"/>
      <c r="O68" s="104"/>
      <c r="P68" s="104"/>
    </row>
    <row r="69" spans="2:16">
      <c r="B69" s="168" t="s">
        <v>213</v>
      </c>
      <c r="C69" s="84" t="s">
        <v>7</v>
      </c>
      <c r="D69" s="53" t="s">
        <v>6</v>
      </c>
      <c r="E69" s="53" t="s">
        <v>4</v>
      </c>
      <c r="F69" s="53" t="s">
        <v>5</v>
      </c>
      <c r="G69" s="53"/>
      <c r="H69" s="54" t="s">
        <v>3</v>
      </c>
      <c r="I69" s="52" t="s">
        <v>7</v>
      </c>
      <c r="J69" s="53" t="s">
        <v>6</v>
      </c>
      <c r="K69" s="53" t="s">
        <v>4</v>
      </c>
      <c r="L69" s="53" t="s">
        <v>5</v>
      </c>
      <c r="M69" s="53"/>
      <c r="N69" s="54" t="s">
        <v>3</v>
      </c>
      <c r="O69" s="104"/>
      <c r="P69" s="104"/>
    </row>
    <row r="70" spans="2:16">
      <c r="B70" s="92" t="s">
        <v>28</v>
      </c>
      <c r="C70" s="171">
        <f>SUBTOTAL(3,C7:C11)</f>
        <v>1</v>
      </c>
      <c r="D70" s="93">
        <f t="shared" ref="D70:N70" si="12">SUBTOTAL(3,D7:D11)</f>
        <v>1</v>
      </c>
      <c r="E70" s="93">
        <f t="shared" si="12"/>
        <v>0</v>
      </c>
      <c r="F70" s="93">
        <f t="shared" si="12"/>
        <v>1</v>
      </c>
      <c r="G70" s="93"/>
      <c r="H70" s="172">
        <f t="shared" si="12"/>
        <v>0</v>
      </c>
      <c r="I70" s="171">
        <f t="shared" si="12"/>
        <v>0</v>
      </c>
      <c r="J70" s="93">
        <f t="shared" si="12"/>
        <v>0</v>
      </c>
      <c r="K70" s="93">
        <f t="shared" si="12"/>
        <v>0</v>
      </c>
      <c r="L70" s="93">
        <f t="shared" si="12"/>
        <v>1</v>
      </c>
      <c r="M70" s="93"/>
      <c r="N70" s="172">
        <f t="shared" si="12"/>
        <v>1</v>
      </c>
      <c r="O70" s="93">
        <f>COUNTIF($A$6:$A$205,"b")</f>
        <v>5</v>
      </c>
      <c r="P70" s="170">
        <f>O70/$O$80</f>
        <v>0.15625</v>
      </c>
    </row>
    <row r="71" spans="2:16">
      <c r="B71" s="94"/>
      <c r="C71" s="173"/>
      <c r="D71" s="95"/>
      <c r="E71" s="95"/>
      <c r="F71" s="95"/>
      <c r="G71" s="95"/>
      <c r="H71" s="176">
        <f>(SUM(C70:H70))/O80</f>
        <v>9.375E-2</v>
      </c>
      <c r="I71" s="173"/>
      <c r="J71" s="95"/>
      <c r="K71" s="95"/>
      <c r="L71" s="95"/>
      <c r="M71" s="95"/>
      <c r="N71" s="176">
        <f>(SUM(I70:N70))/O80</f>
        <v>6.25E-2</v>
      </c>
      <c r="O71" s="95"/>
      <c r="P71" s="170"/>
    </row>
    <row r="72" spans="2:16">
      <c r="B72" s="94" t="s">
        <v>29</v>
      </c>
      <c r="C72" s="173">
        <f>SUBTOTAL(3,C13:C17)</f>
        <v>0</v>
      </c>
      <c r="D72" s="95">
        <f t="shared" ref="D72:N72" si="13">SUBTOTAL(3,D13:D17)</f>
        <v>0</v>
      </c>
      <c r="E72" s="95">
        <f t="shared" si="13"/>
        <v>3</v>
      </c>
      <c r="F72" s="95">
        <f t="shared" si="13"/>
        <v>0</v>
      </c>
      <c r="G72" s="95"/>
      <c r="H72" s="174">
        <f t="shared" si="13"/>
        <v>1</v>
      </c>
      <c r="I72" s="173">
        <f t="shared" si="13"/>
        <v>0</v>
      </c>
      <c r="J72" s="95">
        <f t="shared" si="13"/>
        <v>0</v>
      </c>
      <c r="K72" s="95">
        <f t="shared" si="13"/>
        <v>0</v>
      </c>
      <c r="L72" s="95">
        <f t="shared" si="13"/>
        <v>0</v>
      </c>
      <c r="M72" s="95">
        <f t="shared" si="13"/>
        <v>0</v>
      </c>
      <c r="N72" s="174">
        <f t="shared" si="13"/>
        <v>1</v>
      </c>
      <c r="O72" s="95">
        <f>COUNTIF($A$6:$A$205,"e")</f>
        <v>5</v>
      </c>
      <c r="P72" s="170">
        <f>O72/$O$80</f>
        <v>0.15625</v>
      </c>
    </row>
    <row r="73" spans="2:16">
      <c r="B73" s="94"/>
      <c r="C73" s="173"/>
      <c r="D73" s="95"/>
      <c r="E73" s="95"/>
      <c r="F73" s="95"/>
      <c r="G73" s="95"/>
      <c r="H73" s="176">
        <f>(SUM(C72:H72))/$O$80</f>
        <v>0.125</v>
      </c>
      <c r="I73" s="173"/>
      <c r="J73" s="95"/>
      <c r="K73" s="95"/>
      <c r="L73" s="95"/>
      <c r="M73" s="95"/>
      <c r="N73" s="176">
        <f>(SUM(I72:N72))/O80</f>
        <v>3.125E-2</v>
      </c>
      <c r="O73" s="95"/>
      <c r="P73" s="170"/>
    </row>
    <row r="74" spans="2:16">
      <c r="B74" s="94" t="s">
        <v>30</v>
      </c>
      <c r="C74" s="173">
        <f>SUBTOTAL(3,C19:C29)</f>
        <v>0</v>
      </c>
      <c r="D74" s="95">
        <f t="shared" ref="D74:N74" si="14">SUBTOTAL(3,D19:D29)</f>
        <v>0</v>
      </c>
      <c r="E74" s="95">
        <f t="shared" si="14"/>
        <v>0</v>
      </c>
      <c r="F74" s="95">
        <f t="shared" si="14"/>
        <v>0</v>
      </c>
      <c r="G74" s="95"/>
      <c r="H74" s="174">
        <f t="shared" si="14"/>
        <v>1</v>
      </c>
      <c r="I74" s="173">
        <f t="shared" si="14"/>
        <v>5</v>
      </c>
      <c r="J74" s="95">
        <f t="shared" si="14"/>
        <v>0</v>
      </c>
      <c r="K74" s="95">
        <f t="shared" si="14"/>
        <v>0</v>
      </c>
      <c r="L74" s="95">
        <f t="shared" si="14"/>
        <v>2</v>
      </c>
      <c r="M74" s="95">
        <f t="shared" si="14"/>
        <v>0</v>
      </c>
      <c r="N74" s="174">
        <f t="shared" si="14"/>
        <v>3</v>
      </c>
      <c r="O74" s="95">
        <f>COUNTIF($A$6:$A$205,"s")</f>
        <v>11</v>
      </c>
      <c r="P74" s="170">
        <f>O74/$O$80</f>
        <v>0.34375</v>
      </c>
    </row>
    <row r="75" spans="2:16">
      <c r="B75" s="94"/>
      <c r="C75" s="173"/>
      <c r="D75" s="95"/>
      <c r="E75" s="95"/>
      <c r="F75" s="95"/>
      <c r="G75" s="95"/>
      <c r="H75" s="176">
        <f>(SUM(C74:H74))/$O$80</f>
        <v>3.125E-2</v>
      </c>
      <c r="I75" s="173"/>
      <c r="J75" s="95"/>
      <c r="K75" s="95"/>
      <c r="L75" s="95"/>
      <c r="M75" s="95"/>
      <c r="N75" s="176">
        <f>(SUM(I74:N74))/O80</f>
        <v>0.3125</v>
      </c>
      <c r="O75" s="95"/>
      <c r="P75" s="170"/>
    </row>
    <row r="76" spans="2:16">
      <c r="B76" s="94" t="s">
        <v>31</v>
      </c>
      <c r="C76" s="173">
        <f>SUBTOTAL(3,C31:C41)</f>
        <v>0</v>
      </c>
      <c r="D76" s="95">
        <f t="shared" ref="D76:N76" si="15">SUBTOTAL(3,D31:D41)</f>
        <v>0</v>
      </c>
      <c r="E76" s="95">
        <f t="shared" si="15"/>
        <v>0</v>
      </c>
      <c r="F76" s="95">
        <f t="shared" si="15"/>
        <v>0</v>
      </c>
      <c r="G76" s="95"/>
      <c r="H76" s="174">
        <f t="shared" si="15"/>
        <v>0</v>
      </c>
      <c r="I76" s="173">
        <f t="shared" si="15"/>
        <v>0</v>
      </c>
      <c r="J76" s="95">
        <f t="shared" si="15"/>
        <v>5</v>
      </c>
      <c r="K76" s="95">
        <f t="shared" si="15"/>
        <v>4</v>
      </c>
      <c r="L76" s="95">
        <f t="shared" si="15"/>
        <v>0</v>
      </c>
      <c r="M76" s="95">
        <f t="shared" si="15"/>
        <v>0</v>
      </c>
      <c r="N76" s="174">
        <f t="shared" si="15"/>
        <v>2</v>
      </c>
      <c r="O76" s="95">
        <f>COUNTIF($A$6:$A$205,"p")</f>
        <v>11</v>
      </c>
      <c r="P76" s="170">
        <f>O76/$O$80</f>
        <v>0.34375</v>
      </c>
    </row>
    <row r="77" spans="2:16">
      <c r="B77" s="94"/>
      <c r="C77" s="173"/>
      <c r="D77" s="95"/>
      <c r="E77" s="95"/>
      <c r="F77" s="95"/>
      <c r="G77" s="95"/>
      <c r="H77" s="176">
        <f>(SUM(C76:H76))/$O$80</f>
        <v>0</v>
      </c>
      <c r="I77" s="173"/>
      <c r="J77" s="95"/>
      <c r="K77" s="95"/>
      <c r="L77" s="95"/>
      <c r="M77" s="95"/>
      <c r="N77" s="176">
        <f>(SUM(I76:N76))/O80</f>
        <v>0.34375</v>
      </c>
      <c r="O77" s="95"/>
      <c r="P77" s="170"/>
    </row>
    <row r="78" spans="2:16">
      <c r="B78" s="94" t="s">
        <v>390</v>
      </c>
      <c r="C78" s="173">
        <f>SUBTOTAL(3,C45)</f>
        <v>0</v>
      </c>
      <c r="D78" s="95">
        <f t="shared" ref="D78:N78" si="16">SUBTOTAL(3,D45)</f>
        <v>0</v>
      </c>
      <c r="E78" s="95">
        <f t="shared" si="16"/>
        <v>0</v>
      </c>
      <c r="F78" s="95">
        <f t="shared" si="16"/>
        <v>0</v>
      </c>
      <c r="G78" s="95"/>
      <c r="H78" s="174">
        <f t="shared" si="16"/>
        <v>0</v>
      </c>
      <c r="I78" s="173">
        <f t="shared" si="16"/>
        <v>0</v>
      </c>
      <c r="J78" s="95">
        <f t="shared" si="16"/>
        <v>0</v>
      </c>
      <c r="K78" s="95">
        <f t="shared" si="16"/>
        <v>0</v>
      </c>
      <c r="L78" s="95">
        <f t="shared" si="16"/>
        <v>0</v>
      </c>
      <c r="M78" s="95">
        <f t="shared" si="16"/>
        <v>0</v>
      </c>
      <c r="N78" s="174">
        <f t="shared" si="16"/>
        <v>0</v>
      </c>
      <c r="O78" s="95">
        <f>COUNTIF($A$6:$A$205,"eng")</f>
        <v>0</v>
      </c>
      <c r="P78" s="170">
        <f>O78/$O$80</f>
        <v>0</v>
      </c>
    </row>
    <row r="79" spans="2:16">
      <c r="B79" s="148"/>
      <c r="C79" s="175"/>
      <c r="D79" s="149"/>
      <c r="E79" s="149"/>
      <c r="F79" s="149"/>
      <c r="G79" s="149"/>
      <c r="H79" s="177">
        <f>(SUM(C78:H78))/$O$80</f>
        <v>0</v>
      </c>
      <c r="I79" s="175"/>
      <c r="J79" s="149"/>
      <c r="K79" s="149"/>
      <c r="L79" s="149"/>
      <c r="M79" s="149"/>
      <c r="N79" s="177">
        <f>(SUM(I78:N78))/O80</f>
        <v>0</v>
      </c>
      <c r="O79" s="149"/>
      <c r="P79" s="170"/>
    </row>
    <row r="80" spans="2:16">
      <c r="C80" s="82">
        <f>SUM(C70:C78)</f>
        <v>1</v>
      </c>
      <c r="D80" s="82">
        <f t="shared" ref="D80:M80" si="17">SUM(D70:D78)</f>
        <v>1</v>
      </c>
      <c r="E80" s="82">
        <f t="shared" si="17"/>
        <v>3</v>
      </c>
      <c r="F80" s="82">
        <f t="shared" si="17"/>
        <v>1</v>
      </c>
      <c r="G80" s="82"/>
      <c r="H80" s="82">
        <f>SUM(H70,H72,H74,H76,H78)</f>
        <v>2</v>
      </c>
      <c r="I80" s="82">
        <f t="shared" si="17"/>
        <v>5</v>
      </c>
      <c r="J80" s="82">
        <f t="shared" si="17"/>
        <v>5</v>
      </c>
      <c r="K80" s="82">
        <f t="shared" si="17"/>
        <v>4</v>
      </c>
      <c r="L80" s="82">
        <f t="shared" si="17"/>
        <v>3</v>
      </c>
      <c r="M80" s="82">
        <f t="shared" si="17"/>
        <v>0</v>
      </c>
      <c r="N80" s="82">
        <f>SUM(N70,N72,N74,N76,N78)</f>
        <v>7</v>
      </c>
      <c r="O80" s="5">
        <f>SUM(O70:O78)</f>
        <v>32</v>
      </c>
      <c r="P80" s="153">
        <f>SUM(P70:P79)</f>
        <v>1</v>
      </c>
    </row>
    <row r="81" spans="3:16">
      <c r="C81" s="82"/>
      <c r="H81">
        <f>SUM(C80:H80)</f>
        <v>8</v>
      </c>
      <c r="N81">
        <f>SUM(I80:N80)</f>
        <v>24</v>
      </c>
      <c r="O81" s="104">
        <f>N81+H81</f>
        <v>32</v>
      </c>
      <c r="P81" s="104"/>
    </row>
  </sheetData>
  <mergeCells count="16">
    <mergeCell ref="C66:H66"/>
    <mergeCell ref="I66:N66"/>
    <mergeCell ref="C68:D68"/>
    <mergeCell ref="E68:F68"/>
    <mergeCell ref="G68:H68"/>
    <mergeCell ref="I68:J68"/>
    <mergeCell ref="K68:L68"/>
    <mergeCell ref="M68:N68"/>
    <mergeCell ref="C2:H2"/>
    <mergeCell ref="I2:N2"/>
    <mergeCell ref="C4:D4"/>
    <mergeCell ref="E4:F4"/>
    <mergeCell ref="G4:H4"/>
    <mergeCell ref="I4:J4"/>
    <mergeCell ref="K4:L4"/>
    <mergeCell ref="M4:N4"/>
  </mergeCells>
  <pageMargins left="0.35" right="0.27" top="0.75" bottom="0.75" header="0.3" footer="0.3"/>
  <pageSetup orientation="portrait" horizontalDpi="4294967292" verticalDpi="4294967292"/>
  <legacy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rgb="FF00B050"/>
  </sheetPr>
  <dimension ref="A1:Q245"/>
  <sheetViews>
    <sheetView zoomScale="85" zoomScaleNormal="85" zoomScalePageLayoutView="85" workbookViewId="0">
      <pane xSplit="2" ySplit="5" topLeftCell="C6" activePane="bottomRight" state="frozen"/>
      <selection activeCell="B1" sqref="B1"/>
      <selection pane="topRight" activeCell="C1" sqref="C1"/>
      <selection pane="bottomLeft" activeCell="B6" sqref="B6"/>
      <selection pane="bottomRight" activeCell="U9" sqref="U9"/>
    </sheetView>
  </sheetViews>
  <sheetFormatPr baseColWidth="10" defaultColWidth="8.83203125" defaultRowHeight="14" x14ac:dyDescent="0"/>
  <cols>
    <col min="1" max="1" width="4.33203125" style="101" hidden="1" customWidth="1"/>
    <col min="2" max="2" width="47.5" customWidth="1"/>
    <col min="3" max="3" width="10.33203125" style="82" customWidth="1"/>
    <col min="4" max="4" width="9.1640625" customWidth="1"/>
    <col min="7" max="7" width="6.1640625" customWidth="1"/>
    <col min="9" max="9" width="10.1640625" customWidth="1"/>
    <col min="10" max="10" width="8.83203125" customWidth="1"/>
    <col min="11" max="11" width="7.6640625" customWidth="1"/>
    <col min="13" max="13" width="5.33203125" customWidth="1"/>
    <col min="14" max="14" width="7.6640625" customWidth="1"/>
    <col min="15" max="15" width="29.1640625" style="104" customWidth="1"/>
    <col min="16" max="16" width="29.6640625" style="104" customWidth="1"/>
    <col min="17" max="17" width="27.6640625" style="104" customWidth="1"/>
  </cols>
  <sheetData>
    <row r="1" spans="1:17">
      <c r="B1" s="51" t="s">
        <v>1681</v>
      </c>
      <c r="C1" t="s">
        <v>1946</v>
      </c>
      <c r="H1" s="187" t="s">
        <v>1682</v>
      </c>
    </row>
    <row r="2" spans="1:17" ht="17.5" customHeight="1">
      <c r="B2" s="28"/>
      <c r="C2" s="301" t="s">
        <v>9</v>
      </c>
      <c r="D2" s="302"/>
      <c r="E2" s="302"/>
      <c r="F2" s="302"/>
      <c r="G2" s="302"/>
      <c r="H2" s="303"/>
      <c r="I2" s="301" t="s">
        <v>8</v>
      </c>
      <c r="J2" s="302"/>
      <c r="K2" s="302"/>
      <c r="L2" s="302"/>
      <c r="M2" s="302"/>
      <c r="N2" s="304"/>
      <c r="O2" s="105"/>
      <c r="P2" s="106"/>
      <c r="Q2" s="107"/>
    </row>
    <row r="3" spans="1:17" hidden="1">
      <c r="B3" s="29"/>
      <c r="C3" s="83" t="s">
        <v>13</v>
      </c>
      <c r="D3" s="23"/>
      <c r="E3" s="23"/>
      <c r="F3" s="23"/>
      <c r="G3" s="23"/>
      <c r="H3" s="24" t="s">
        <v>12</v>
      </c>
      <c r="I3" s="22" t="s">
        <v>13</v>
      </c>
      <c r="J3" s="23"/>
      <c r="K3" s="23"/>
      <c r="L3" s="23"/>
      <c r="M3" s="23"/>
      <c r="N3" s="24" t="s">
        <v>12</v>
      </c>
      <c r="O3" s="108"/>
      <c r="P3" s="109"/>
      <c r="Q3" s="110"/>
    </row>
    <row r="4" spans="1:17" s="58" customFormat="1" ht="20.5" customHeight="1">
      <c r="A4" s="101"/>
      <c r="B4" s="67" t="s">
        <v>15</v>
      </c>
      <c r="C4" s="309" t="s">
        <v>2</v>
      </c>
      <c r="D4" s="310"/>
      <c r="E4" s="310" t="s">
        <v>1</v>
      </c>
      <c r="F4" s="310"/>
      <c r="G4" s="310" t="s">
        <v>0</v>
      </c>
      <c r="H4" s="311"/>
      <c r="I4" s="309" t="s">
        <v>2</v>
      </c>
      <c r="J4" s="310"/>
      <c r="K4" s="310" t="s">
        <v>1</v>
      </c>
      <c r="L4" s="310"/>
      <c r="M4" s="310" t="s">
        <v>0</v>
      </c>
      <c r="N4" s="311"/>
      <c r="O4" s="111"/>
      <c r="P4" s="112"/>
      <c r="Q4" s="113"/>
    </row>
    <row r="5" spans="1:17" s="58" customFormat="1" ht="24" customHeight="1">
      <c r="A5" s="101"/>
      <c r="B5" s="66" t="s">
        <v>213</v>
      </c>
      <c r="C5" s="84" t="s">
        <v>7</v>
      </c>
      <c r="D5" s="53" t="s">
        <v>6</v>
      </c>
      <c r="E5" s="53" t="s">
        <v>4</v>
      </c>
      <c r="F5" s="53" t="s">
        <v>5</v>
      </c>
      <c r="G5" s="53"/>
      <c r="H5" s="54" t="s">
        <v>3</v>
      </c>
      <c r="I5" s="52" t="s">
        <v>7</v>
      </c>
      <c r="J5" s="53" t="s">
        <v>6</v>
      </c>
      <c r="K5" s="53" t="s">
        <v>4</v>
      </c>
      <c r="L5" s="53" t="s">
        <v>5</v>
      </c>
      <c r="M5" s="53"/>
      <c r="N5" s="54" t="s">
        <v>3</v>
      </c>
      <c r="O5" s="114" t="s">
        <v>107</v>
      </c>
      <c r="P5" s="115" t="s">
        <v>34</v>
      </c>
      <c r="Q5" s="116" t="s">
        <v>106</v>
      </c>
    </row>
    <row r="6" spans="1:17">
      <c r="B6" s="152" t="s">
        <v>28</v>
      </c>
      <c r="C6" s="130"/>
      <c r="D6" s="132"/>
      <c r="E6" s="133"/>
      <c r="F6" s="132"/>
      <c r="G6" s="133"/>
      <c r="H6" s="134"/>
      <c r="I6" s="131"/>
      <c r="J6" s="132"/>
      <c r="K6" s="133"/>
      <c r="L6" s="132"/>
      <c r="M6" s="133"/>
      <c r="N6" s="134"/>
      <c r="O6" s="117"/>
      <c r="P6" s="118"/>
      <c r="Q6" s="119"/>
    </row>
    <row r="7" spans="1:17" ht="28">
      <c r="A7" s="101" t="s">
        <v>977</v>
      </c>
      <c r="B7" s="127" t="s">
        <v>2126</v>
      </c>
      <c r="C7" s="129"/>
      <c r="D7" s="128"/>
      <c r="E7" s="136"/>
      <c r="F7" s="128"/>
      <c r="G7" s="136"/>
      <c r="H7" s="137"/>
      <c r="I7" s="135"/>
      <c r="J7" s="128"/>
      <c r="K7" s="200" t="s">
        <v>133</v>
      </c>
      <c r="L7" s="128"/>
      <c r="M7" s="136"/>
      <c r="N7" s="137"/>
      <c r="O7" s="117" t="s">
        <v>2127</v>
      </c>
      <c r="P7" s="118" t="s">
        <v>2128</v>
      </c>
      <c r="Q7" s="119"/>
    </row>
    <row r="8" spans="1:17" ht="28">
      <c r="A8" s="101" t="s">
        <v>977</v>
      </c>
      <c r="B8" s="127" t="s">
        <v>2129</v>
      </c>
      <c r="C8" s="129"/>
      <c r="D8" s="128" t="s">
        <v>25</v>
      </c>
      <c r="E8" s="136"/>
      <c r="F8" s="128"/>
      <c r="G8" s="136"/>
      <c r="H8" s="137"/>
      <c r="I8" s="135"/>
      <c r="J8" s="128"/>
      <c r="K8" s="136"/>
      <c r="L8" s="128"/>
      <c r="M8" s="136"/>
      <c r="N8" s="137"/>
      <c r="O8" s="196" t="s">
        <v>2130</v>
      </c>
      <c r="P8" s="118" t="s">
        <v>2131</v>
      </c>
      <c r="Q8" s="119"/>
    </row>
    <row r="9" spans="1:17">
      <c r="A9" s="101" t="s">
        <v>977</v>
      </c>
      <c r="B9" s="127" t="s">
        <v>2132</v>
      </c>
      <c r="C9" s="129"/>
      <c r="D9" s="128"/>
      <c r="E9" s="136"/>
      <c r="F9" s="128"/>
      <c r="G9" s="136"/>
      <c r="H9" s="137"/>
      <c r="I9" s="135" t="s">
        <v>25</v>
      </c>
      <c r="J9" s="128"/>
      <c r="K9" s="136"/>
      <c r="L9" s="128"/>
      <c r="M9" s="136"/>
      <c r="N9" s="137"/>
      <c r="O9" s="196" t="s">
        <v>2133</v>
      </c>
      <c r="P9" s="118" t="s">
        <v>2131</v>
      </c>
      <c r="Q9" s="119"/>
    </row>
    <row r="10" spans="1:17">
      <c r="A10" s="101" t="s">
        <v>977</v>
      </c>
      <c r="B10" s="127" t="s">
        <v>2134</v>
      </c>
      <c r="C10" s="129"/>
      <c r="D10" s="128" t="s">
        <v>25</v>
      </c>
      <c r="E10" s="136"/>
      <c r="F10" s="128"/>
      <c r="G10" s="136"/>
      <c r="H10" s="137"/>
      <c r="I10" s="135"/>
      <c r="J10" s="128"/>
      <c r="K10" s="136"/>
      <c r="L10" s="128"/>
      <c r="M10" s="136"/>
      <c r="N10" s="137"/>
      <c r="O10" s="196" t="s">
        <v>2135</v>
      </c>
      <c r="P10" s="118" t="s">
        <v>2136</v>
      </c>
      <c r="Q10" s="119"/>
    </row>
    <row r="11" spans="1:17">
      <c r="A11" s="101" t="s">
        <v>977</v>
      </c>
      <c r="B11" s="127" t="s">
        <v>2137</v>
      </c>
      <c r="C11" s="129"/>
      <c r="D11" s="128"/>
      <c r="E11" s="136"/>
      <c r="F11" s="128"/>
      <c r="G11" s="136"/>
      <c r="H11" s="137"/>
      <c r="I11" s="135"/>
      <c r="J11" s="128"/>
      <c r="K11" s="136"/>
      <c r="L11" s="128"/>
      <c r="M11" s="136"/>
      <c r="N11" s="201" t="s">
        <v>25</v>
      </c>
      <c r="O11" s="117" t="s">
        <v>2138</v>
      </c>
      <c r="P11" s="118" t="s">
        <v>2139</v>
      </c>
      <c r="Q11" s="119"/>
    </row>
    <row r="12" spans="1:17">
      <c r="A12" s="101" t="s">
        <v>977</v>
      </c>
      <c r="B12" s="127" t="s">
        <v>2140</v>
      </c>
      <c r="C12" s="129"/>
      <c r="D12" s="128"/>
      <c r="E12" s="136"/>
      <c r="F12" s="128"/>
      <c r="G12" s="136"/>
      <c r="H12" s="198" t="s">
        <v>25</v>
      </c>
      <c r="I12" s="135"/>
      <c r="J12" s="128"/>
      <c r="K12" s="136"/>
      <c r="L12" s="128"/>
      <c r="M12" s="136"/>
      <c r="N12" s="199"/>
      <c r="O12" s="196" t="s">
        <v>2141</v>
      </c>
      <c r="P12" s="118" t="s">
        <v>2139</v>
      </c>
      <c r="Q12" s="119"/>
    </row>
    <row r="13" spans="1:17">
      <c r="A13" s="101" t="s">
        <v>977</v>
      </c>
      <c r="B13" s="127" t="s">
        <v>2142</v>
      </c>
      <c r="C13" s="129"/>
      <c r="D13" s="128"/>
      <c r="E13" s="136"/>
      <c r="F13" s="128"/>
      <c r="G13" s="136"/>
      <c r="H13" s="198" t="s">
        <v>25</v>
      </c>
      <c r="I13" s="135"/>
      <c r="J13" s="128"/>
      <c r="K13" s="136"/>
      <c r="L13" s="128"/>
      <c r="M13" s="136"/>
      <c r="N13" s="199"/>
      <c r="O13" s="117" t="s">
        <v>2143</v>
      </c>
      <c r="P13" s="118" t="s">
        <v>2139</v>
      </c>
      <c r="Q13" s="119"/>
    </row>
    <row r="14" spans="1:17" ht="28">
      <c r="A14" s="101" t="s">
        <v>977</v>
      </c>
      <c r="B14" s="127" t="s">
        <v>2144</v>
      </c>
      <c r="C14" s="129"/>
      <c r="D14" s="128"/>
      <c r="E14" s="136"/>
      <c r="F14" s="128"/>
      <c r="G14" s="136"/>
      <c r="H14" s="137"/>
      <c r="I14" s="135"/>
      <c r="J14" s="128"/>
      <c r="K14" s="136"/>
      <c r="L14" s="128"/>
      <c r="M14" s="136"/>
      <c r="N14" s="198" t="s">
        <v>25</v>
      </c>
      <c r="O14" s="117" t="s">
        <v>2145</v>
      </c>
      <c r="P14" s="118" t="s">
        <v>2146</v>
      </c>
      <c r="Q14" s="119"/>
    </row>
    <row r="15" spans="1:17" ht="28">
      <c r="A15" s="101" t="s">
        <v>977</v>
      </c>
      <c r="B15" s="127" t="s">
        <v>2147</v>
      </c>
      <c r="C15" s="129"/>
      <c r="D15" s="128"/>
      <c r="E15" s="136"/>
      <c r="F15" s="128"/>
      <c r="G15" s="136"/>
      <c r="H15" s="137"/>
      <c r="I15" s="135"/>
      <c r="J15" s="128"/>
      <c r="K15" s="200" t="s">
        <v>25</v>
      </c>
      <c r="L15" s="128"/>
      <c r="M15" s="136"/>
      <c r="N15" s="137"/>
      <c r="O15" s="117" t="s">
        <v>2148</v>
      </c>
      <c r="P15" s="118" t="s">
        <v>2149</v>
      </c>
      <c r="Q15" s="119"/>
    </row>
    <row r="16" spans="1:17" ht="28">
      <c r="A16" s="101" t="s">
        <v>977</v>
      </c>
      <c r="B16" s="127" t="s">
        <v>2150</v>
      </c>
      <c r="C16" s="129"/>
      <c r="D16" s="128"/>
      <c r="E16" s="136"/>
      <c r="F16" s="128"/>
      <c r="G16" s="136"/>
      <c r="H16" s="137"/>
      <c r="I16" s="135"/>
      <c r="J16" s="128"/>
      <c r="K16" s="200" t="s">
        <v>25</v>
      </c>
      <c r="L16" s="128"/>
      <c r="M16" s="136"/>
      <c r="N16" s="137"/>
      <c r="O16" s="117" t="s">
        <v>2151</v>
      </c>
      <c r="P16" s="118" t="s">
        <v>2152</v>
      </c>
      <c r="Q16" s="119"/>
    </row>
    <row r="17" spans="1:17">
      <c r="A17" s="101" t="s">
        <v>977</v>
      </c>
      <c r="B17" s="127" t="s">
        <v>2153</v>
      </c>
      <c r="C17" s="129"/>
      <c r="D17" s="128"/>
      <c r="E17" s="136"/>
      <c r="F17" s="128"/>
      <c r="G17" s="136"/>
      <c r="H17" s="137"/>
      <c r="I17" s="135"/>
      <c r="J17" s="128"/>
      <c r="K17" s="200" t="s">
        <v>25</v>
      </c>
      <c r="L17" s="128"/>
      <c r="M17" s="136"/>
      <c r="N17" s="137"/>
      <c r="O17" s="117" t="s">
        <v>2154</v>
      </c>
      <c r="P17" s="118" t="s">
        <v>2152</v>
      </c>
      <c r="Q17" s="119"/>
    </row>
    <row r="18" spans="1:17">
      <c r="A18" s="101" t="s">
        <v>977</v>
      </c>
      <c r="B18" s="127" t="s">
        <v>2155</v>
      </c>
      <c r="C18" s="129"/>
      <c r="D18" s="128"/>
      <c r="E18" s="136"/>
      <c r="F18" s="128"/>
      <c r="G18" s="136"/>
      <c r="H18" s="137"/>
      <c r="I18" s="135"/>
      <c r="J18" s="128"/>
      <c r="K18" s="136" t="s">
        <v>25</v>
      </c>
      <c r="L18" s="128"/>
      <c r="M18" s="136"/>
      <c r="N18" s="137"/>
      <c r="O18" s="196" t="s">
        <v>2156</v>
      </c>
      <c r="P18" s="118" t="s">
        <v>2152</v>
      </c>
      <c r="Q18" s="119"/>
    </row>
    <row r="19" spans="1:17" ht="42">
      <c r="A19" s="101" t="s">
        <v>977</v>
      </c>
      <c r="B19" s="127" t="s">
        <v>2157</v>
      </c>
      <c r="C19" s="129"/>
      <c r="D19" s="128"/>
      <c r="E19" s="136"/>
      <c r="F19" s="128"/>
      <c r="G19" s="136"/>
      <c r="H19" s="137"/>
      <c r="I19" s="135"/>
      <c r="J19" s="128" t="s">
        <v>25</v>
      </c>
      <c r="K19" s="136"/>
      <c r="L19" s="128"/>
      <c r="M19" s="136"/>
      <c r="N19" s="137"/>
      <c r="O19" s="117" t="s">
        <v>2158</v>
      </c>
      <c r="P19" s="118" t="s">
        <v>2159</v>
      </c>
      <c r="Q19" s="119"/>
    </row>
    <row r="20" spans="1:17" ht="28">
      <c r="A20" s="101" t="s">
        <v>977</v>
      </c>
      <c r="B20" s="127" t="s">
        <v>2160</v>
      </c>
      <c r="C20" s="129"/>
      <c r="D20" s="128"/>
      <c r="E20" s="136"/>
      <c r="F20" s="128"/>
      <c r="G20" s="136"/>
      <c r="H20" s="137"/>
      <c r="I20" s="135"/>
      <c r="J20" s="128"/>
      <c r="K20" s="136" t="s">
        <v>25</v>
      </c>
      <c r="L20" s="128"/>
      <c r="M20" s="136"/>
      <c r="N20" s="137"/>
      <c r="O20" s="117" t="s">
        <v>2161</v>
      </c>
      <c r="P20" s="118" t="s">
        <v>2162</v>
      </c>
      <c r="Q20" s="119"/>
    </row>
    <row r="21" spans="1:17" ht="28">
      <c r="A21" s="101" t="s">
        <v>977</v>
      </c>
      <c r="B21" s="127" t="s">
        <v>2163</v>
      </c>
      <c r="C21" s="129"/>
      <c r="D21" s="128"/>
      <c r="E21" s="136"/>
      <c r="F21" s="128"/>
      <c r="G21" s="136"/>
      <c r="H21" s="137"/>
      <c r="I21" s="135"/>
      <c r="J21" s="128"/>
      <c r="K21" s="200" t="s">
        <v>25</v>
      </c>
      <c r="L21" s="128"/>
      <c r="M21" s="136"/>
      <c r="N21" s="137"/>
      <c r="O21" s="117" t="s">
        <v>2164</v>
      </c>
      <c r="P21" s="118" t="s">
        <v>2162</v>
      </c>
      <c r="Q21" s="119"/>
    </row>
    <row r="22" spans="1:17" ht="18" customHeight="1">
      <c r="A22" s="101" t="s">
        <v>977</v>
      </c>
      <c r="B22" s="127" t="s">
        <v>2165</v>
      </c>
      <c r="C22" s="129"/>
      <c r="D22" s="128"/>
      <c r="E22" s="136"/>
      <c r="F22" s="128"/>
      <c r="G22" s="136"/>
      <c r="H22" s="137"/>
      <c r="I22" s="135"/>
      <c r="J22" s="128"/>
      <c r="K22" s="200" t="s">
        <v>25</v>
      </c>
      <c r="L22" s="128"/>
      <c r="M22" s="136"/>
      <c r="N22" s="137"/>
      <c r="O22" s="117" t="s">
        <v>2166</v>
      </c>
      <c r="P22" s="118" t="s">
        <v>2167</v>
      </c>
      <c r="Q22" s="119"/>
    </row>
    <row r="23" spans="1:17">
      <c r="A23" s="101" t="s">
        <v>977</v>
      </c>
      <c r="B23" s="127" t="s">
        <v>2168</v>
      </c>
      <c r="C23" s="129"/>
      <c r="D23" s="128"/>
      <c r="E23" s="136"/>
      <c r="F23" s="128"/>
      <c r="G23" s="136"/>
      <c r="H23" s="137"/>
      <c r="I23" s="135" t="s">
        <v>25</v>
      </c>
      <c r="J23" s="128"/>
      <c r="K23" s="136"/>
      <c r="L23" s="128"/>
      <c r="M23" s="136"/>
      <c r="N23" s="137"/>
      <c r="O23" s="117" t="s">
        <v>2169</v>
      </c>
      <c r="P23" s="118" t="s">
        <v>2167</v>
      </c>
      <c r="Q23" s="119"/>
    </row>
    <row r="24" spans="1:17">
      <c r="A24" s="101" t="s">
        <v>977</v>
      </c>
      <c r="B24" s="127" t="s">
        <v>2170</v>
      </c>
      <c r="C24" s="129"/>
      <c r="D24" s="128"/>
      <c r="E24" s="200" t="s">
        <v>25</v>
      </c>
      <c r="F24" s="128"/>
      <c r="G24" s="136"/>
      <c r="H24" s="137"/>
      <c r="I24" s="135"/>
      <c r="J24" s="128"/>
      <c r="K24" s="136"/>
      <c r="L24" s="128"/>
      <c r="M24" s="136"/>
      <c r="N24" s="137"/>
      <c r="O24" s="196" t="s">
        <v>2171</v>
      </c>
      <c r="P24" s="118" t="s">
        <v>2167</v>
      </c>
      <c r="Q24" s="119"/>
    </row>
    <row r="25" spans="1:17">
      <c r="A25" s="101" t="s">
        <v>977</v>
      </c>
      <c r="B25" s="127" t="s">
        <v>2172</v>
      </c>
      <c r="C25" s="129"/>
      <c r="D25" s="128"/>
      <c r="E25" s="200" t="s">
        <v>25</v>
      </c>
      <c r="F25" s="128"/>
      <c r="G25" s="136"/>
      <c r="H25" s="137"/>
      <c r="I25" s="135"/>
      <c r="J25" s="128"/>
      <c r="K25" s="136"/>
      <c r="L25" s="128"/>
      <c r="M25" s="136"/>
      <c r="N25" s="137"/>
      <c r="O25" s="196" t="s">
        <v>2173</v>
      </c>
      <c r="P25" s="118" t="s">
        <v>2174</v>
      </c>
      <c r="Q25" s="119"/>
    </row>
    <row r="26" spans="1:17">
      <c r="A26" s="101" t="s">
        <v>977</v>
      </c>
      <c r="B26" s="127" t="s">
        <v>2175</v>
      </c>
      <c r="C26" s="129"/>
      <c r="D26" s="128"/>
      <c r="E26" s="200" t="s">
        <v>25</v>
      </c>
      <c r="F26" s="128"/>
      <c r="G26" s="136"/>
      <c r="H26" s="137"/>
      <c r="I26" s="135"/>
      <c r="J26" s="128"/>
      <c r="K26" s="136"/>
      <c r="L26" s="128"/>
      <c r="M26" s="136"/>
      <c r="N26" s="137"/>
      <c r="O26" s="117" t="s">
        <v>2176</v>
      </c>
      <c r="P26" s="118" t="s">
        <v>2177</v>
      </c>
      <c r="Q26" s="119"/>
    </row>
    <row r="27" spans="1:17" ht="28">
      <c r="A27" s="101" t="s">
        <v>977</v>
      </c>
      <c r="B27" s="127" t="s">
        <v>2178</v>
      </c>
      <c r="C27" s="129"/>
      <c r="D27" s="128"/>
      <c r="E27" s="136"/>
      <c r="F27" s="128"/>
      <c r="G27" s="136"/>
      <c r="H27" s="137"/>
      <c r="I27" s="135"/>
      <c r="J27" s="128"/>
      <c r="K27" s="200" t="s">
        <v>25</v>
      </c>
      <c r="L27" s="128"/>
      <c r="M27" s="136"/>
      <c r="N27" s="137"/>
      <c r="O27" s="196" t="s">
        <v>2179</v>
      </c>
      <c r="P27" s="118" t="s">
        <v>2180</v>
      </c>
      <c r="Q27" s="119"/>
    </row>
    <row r="28" spans="1:17" ht="28">
      <c r="A28" s="101" t="s">
        <v>977</v>
      </c>
      <c r="B28" s="127" t="s">
        <v>2181</v>
      </c>
      <c r="C28" s="129"/>
      <c r="D28" s="128"/>
      <c r="E28" s="136"/>
      <c r="F28" s="128"/>
      <c r="G28" s="136"/>
      <c r="H28" s="137"/>
      <c r="I28" s="135" t="s">
        <v>25</v>
      </c>
      <c r="J28" s="128"/>
      <c r="K28" s="136"/>
      <c r="L28" s="128"/>
      <c r="M28" s="136"/>
      <c r="N28" s="137"/>
      <c r="O28" s="117" t="s">
        <v>2182</v>
      </c>
      <c r="P28" s="118" t="s">
        <v>2183</v>
      </c>
      <c r="Q28" s="119"/>
    </row>
    <row r="29" spans="1:17" ht="28">
      <c r="A29" s="101" t="s">
        <v>977</v>
      </c>
      <c r="B29" s="127" t="s">
        <v>2184</v>
      </c>
      <c r="C29" s="129"/>
      <c r="D29" s="128"/>
      <c r="E29" s="136"/>
      <c r="F29" s="128"/>
      <c r="G29" s="136"/>
      <c r="H29" s="137"/>
      <c r="I29" s="135"/>
      <c r="J29" s="128"/>
      <c r="K29" s="136" t="s">
        <v>174</v>
      </c>
      <c r="L29" s="128"/>
      <c r="M29" s="136"/>
      <c r="N29" s="137"/>
      <c r="O29" s="117" t="s">
        <v>2185</v>
      </c>
      <c r="P29" s="118" t="s">
        <v>2186</v>
      </c>
      <c r="Q29" s="119"/>
    </row>
    <row r="30" spans="1:17">
      <c r="A30" s="101" t="s">
        <v>977</v>
      </c>
      <c r="B30" s="127" t="s">
        <v>2187</v>
      </c>
      <c r="C30" s="129"/>
      <c r="D30" s="128"/>
      <c r="E30" s="136"/>
      <c r="F30" s="128"/>
      <c r="G30" s="136"/>
      <c r="H30" s="137"/>
      <c r="I30" s="135" t="s">
        <v>25</v>
      </c>
      <c r="J30" s="128"/>
      <c r="K30" s="136"/>
      <c r="L30" s="128"/>
      <c r="M30" s="136"/>
      <c r="N30" s="137"/>
      <c r="O30" s="196" t="s">
        <v>2188</v>
      </c>
      <c r="P30" s="118" t="s">
        <v>2183</v>
      </c>
      <c r="Q30" s="119"/>
    </row>
    <row r="31" spans="1:17" ht="28">
      <c r="A31" s="101" t="s">
        <v>977</v>
      </c>
      <c r="B31" s="127" t="s">
        <v>2189</v>
      </c>
      <c r="C31" s="129"/>
      <c r="D31" s="128"/>
      <c r="E31" s="136"/>
      <c r="F31" s="128"/>
      <c r="G31" s="136"/>
      <c r="H31" s="137"/>
      <c r="I31" s="135" t="s">
        <v>17</v>
      </c>
      <c r="J31" s="128"/>
      <c r="K31" s="136"/>
      <c r="L31" s="128"/>
      <c r="M31" s="136"/>
      <c r="N31" s="137"/>
      <c r="O31" s="196" t="s">
        <v>2190</v>
      </c>
      <c r="P31" s="118" t="s">
        <v>2191</v>
      </c>
      <c r="Q31" s="119"/>
    </row>
    <row r="32" spans="1:17">
      <c r="B32" s="151" t="s">
        <v>29</v>
      </c>
      <c r="C32" s="85"/>
      <c r="D32" s="75"/>
      <c r="E32" s="76"/>
      <c r="F32" s="75"/>
      <c r="G32" s="76"/>
      <c r="H32" s="70"/>
      <c r="I32" s="69"/>
      <c r="J32" s="75"/>
      <c r="K32" s="76"/>
      <c r="L32" s="75"/>
      <c r="M32" s="76"/>
      <c r="N32" s="70"/>
      <c r="O32" s="120"/>
      <c r="P32" s="121"/>
      <c r="Q32" s="122"/>
    </row>
    <row r="33" spans="1:17">
      <c r="A33" s="101" t="s">
        <v>978</v>
      </c>
      <c r="B33" s="68" t="s">
        <v>2377</v>
      </c>
      <c r="C33" s="85"/>
      <c r="D33" s="75"/>
      <c r="E33" s="76" t="s">
        <v>25</v>
      </c>
      <c r="F33" s="75"/>
      <c r="G33" s="76"/>
      <c r="H33" s="70"/>
      <c r="I33" s="69"/>
      <c r="J33" s="75"/>
      <c r="K33" s="76"/>
      <c r="L33" s="75"/>
      <c r="M33" s="76"/>
      <c r="N33" s="70"/>
      <c r="O33" s="120"/>
      <c r="P33" s="121"/>
      <c r="Q33" s="122"/>
    </row>
    <row r="34" spans="1:17">
      <c r="A34" s="101" t="s">
        <v>978</v>
      </c>
      <c r="B34" s="68" t="s">
        <v>2029</v>
      </c>
      <c r="C34" s="85" t="s">
        <v>25</v>
      </c>
      <c r="D34" s="75"/>
      <c r="E34" s="76"/>
      <c r="F34" s="75"/>
      <c r="G34" s="76"/>
      <c r="H34" s="70"/>
      <c r="I34" s="69"/>
      <c r="J34" s="75"/>
      <c r="K34" s="76"/>
      <c r="L34" s="75"/>
      <c r="M34" s="76"/>
      <c r="N34" s="70"/>
      <c r="O34" s="120" t="s">
        <v>2030</v>
      </c>
      <c r="P34" s="121" t="s">
        <v>2031</v>
      </c>
      <c r="Q34" s="122"/>
    </row>
    <row r="35" spans="1:17">
      <c r="A35" s="101" t="s">
        <v>978</v>
      </c>
      <c r="B35" s="68" t="s">
        <v>2032</v>
      </c>
      <c r="C35" s="85"/>
      <c r="D35" s="75"/>
      <c r="E35" s="76"/>
      <c r="F35" s="75"/>
      <c r="G35" s="76"/>
      <c r="H35" s="70"/>
      <c r="I35" s="69" t="s">
        <v>25</v>
      </c>
      <c r="J35" s="75"/>
      <c r="K35" s="76"/>
      <c r="L35" s="75"/>
      <c r="M35" s="76"/>
      <c r="N35" s="70"/>
      <c r="O35" s="192" t="s">
        <v>2033</v>
      </c>
      <c r="P35" s="121" t="s">
        <v>2034</v>
      </c>
      <c r="Q35" s="122"/>
    </row>
    <row r="36" spans="1:17" ht="24">
      <c r="A36" s="101" t="s">
        <v>978</v>
      </c>
      <c r="B36" s="68" t="s">
        <v>2035</v>
      </c>
      <c r="C36" s="85"/>
      <c r="D36" s="75"/>
      <c r="E36" s="76"/>
      <c r="F36" s="75"/>
      <c r="G36" s="76"/>
      <c r="H36" s="70"/>
      <c r="I36" s="69" t="s">
        <v>25</v>
      </c>
      <c r="J36" s="75"/>
      <c r="K36" s="76"/>
      <c r="L36" s="75"/>
      <c r="M36" s="76"/>
      <c r="N36" s="70"/>
      <c r="O36" s="192" t="s">
        <v>2036</v>
      </c>
      <c r="P36" s="121" t="s">
        <v>2037</v>
      </c>
      <c r="Q36" s="122"/>
    </row>
    <row r="37" spans="1:17">
      <c r="A37" s="101" t="s">
        <v>978</v>
      </c>
      <c r="B37" s="68" t="s">
        <v>2038</v>
      </c>
      <c r="C37" s="85"/>
      <c r="D37" s="75"/>
      <c r="E37" s="76"/>
      <c r="F37" s="75"/>
      <c r="G37" s="76"/>
      <c r="H37" s="70"/>
      <c r="I37" s="69" t="s">
        <v>25</v>
      </c>
      <c r="J37" s="75"/>
      <c r="K37" s="76"/>
      <c r="L37" s="75"/>
      <c r="M37" s="76"/>
      <c r="N37" s="70"/>
      <c r="O37" s="192" t="s">
        <v>2039</v>
      </c>
      <c r="P37" s="121" t="s">
        <v>2040</v>
      </c>
      <c r="Q37" s="122"/>
    </row>
    <row r="38" spans="1:17" ht="24">
      <c r="A38" s="101" t="s">
        <v>978</v>
      </c>
      <c r="B38" s="68" t="s">
        <v>2041</v>
      </c>
      <c r="C38" s="85" t="s">
        <v>25</v>
      </c>
      <c r="D38" s="75"/>
      <c r="E38" s="76"/>
      <c r="F38" s="75"/>
      <c r="G38" s="76"/>
      <c r="H38" s="70"/>
      <c r="I38" s="69"/>
      <c r="J38" s="75"/>
      <c r="K38" s="76"/>
      <c r="L38" s="75"/>
      <c r="M38" s="76"/>
      <c r="N38" s="70"/>
      <c r="O38" s="120" t="s">
        <v>2042</v>
      </c>
      <c r="P38" s="121" t="s">
        <v>2040</v>
      </c>
      <c r="Q38" s="122"/>
    </row>
    <row r="39" spans="1:17">
      <c r="A39" s="101" t="s">
        <v>978</v>
      </c>
      <c r="B39" s="68" t="s">
        <v>2043</v>
      </c>
      <c r="C39" s="85"/>
      <c r="D39" s="75"/>
      <c r="E39" s="76" t="s">
        <v>25</v>
      </c>
      <c r="F39" s="75"/>
      <c r="G39" s="76"/>
      <c r="H39" s="70"/>
      <c r="I39" s="69"/>
      <c r="J39" s="75"/>
      <c r="K39" s="76"/>
      <c r="L39" s="75"/>
      <c r="M39" s="76"/>
      <c r="N39" s="70"/>
      <c r="O39" s="120" t="s">
        <v>2044</v>
      </c>
      <c r="P39" s="121" t="s">
        <v>2045</v>
      </c>
      <c r="Q39" s="122"/>
    </row>
    <row r="40" spans="1:17">
      <c r="A40" s="101" t="s">
        <v>978</v>
      </c>
      <c r="B40" s="68" t="s">
        <v>2046</v>
      </c>
      <c r="C40" s="85"/>
      <c r="D40" s="75"/>
      <c r="E40" s="76" t="s">
        <v>25</v>
      </c>
      <c r="F40" s="75"/>
      <c r="G40" s="76"/>
      <c r="H40" s="70"/>
      <c r="I40" s="69"/>
      <c r="J40" s="75"/>
      <c r="K40" s="76"/>
      <c r="L40" s="75"/>
      <c r="M40" s="76"/>
      <c r="N40" s="70"/>
      <c r="O40" s="192" t="s">
        <v>2047</v>
      </c>
      <c r="P40" s="121" t="s">
        <v>2048</v>
      </c>
      <c r="Q40" s="122"/>
    </row>
    <row r="41" spans="1:17">
      <c r="A41" s="101" t="s">
        <v>978</v>
      </c>
      <c r="B41" s="68" t="s">
        <v>2049</v>
      </c>
      <c r="C41" s="85" t="s">
        <v>25</v>
      </c>
      <c r="D41" s="75"/>
      <c r="E41" s="76"/>
      <c r="F41" s="75"/>
      <c r="G41" s="76"/>
      <c r="H41" s="70"/>
      <c r="I41" s="69"/>
      <c r="J41" s="75"/>
      <c r="K41" s="76"/>
      <c r="L41" s="75"/>
      <c r="M41" s="76"/>
      <c r="N41" s="70"/>
      <c r="O41" s="120" t="s">
        <v>2050</v>
      </c>
      <c r="P41" s="121" t="s">
        <v>2048</v>
      </c>
      <c r="Q41" s="122"/>
    </row>
    <row r="42" spans="1:17">
      <c r="A42" s="101" t="s">
        <v>978</v>
      </c>
      <c r="B42" s="68" t="s">
        <v>2051</v>
      </c>
      <c r="C42" s="85"/>
      <c r="D42" s="75"/>
      <c r="E42" s="76" t="s">
        <v>174</v>
      </c>
      <c r="F42" s="75"/>
      <c r="G42" s="76"/>
      <c r="H42" s="70"/>
      <c r="I42" s="69"/>
      <c r="J42" s="75"/>
      <c r="K42" s="76"/>
      <c r="L42" s="75"/>
      <c r="M42" s="76"/>
      <c r="N42" s="70"/>
      <c r="O42" s="192" t="s">
        <v>2052</v>
      </c>
      <c r="P42" s="121" t="s">
        <v>2053</v>
      </c>
      <c r="Q42" s="122"/>
    </row>
    <row r="43" spans="1:17">
      <c r="A43" s="101" t="s">
        <v>978</v>
      </c>
      <c r="B43" s="68" t="s">
        <v>2054</v>
      </c>
      <c r="C43" s="85"/>
      <c r="D43" s="75"/>
      <c r="E43" s="76" t="s">
        <v>25</v>
      </c>
      <c r="F43" s="75"/>
      <c r="G43" s="76"/>
      <c r="H43" s="70"/>
      <c r="I43" s="69"/>
      <c r="J43" s="75"/>
      <c r="K43" s="76"/>
      <c r="L43" s="75"/>
      <c r="M43" s="76"/>
      <c r="N43" s="70"/>
      <c r="O43" s="120" t="s">
        <v>2055</v>
      </c>
      <c r="P43" s="121" t="s">
        <v>2056</v>
      </c>
      <c r="Q43" s="122"/>
    </row>
    <row r="44" spans="1:17">
      <c r="A44" s="101" t="s">
        <v>978</v>
      </c>
      <c r="B44" s="68" t="s">
        <v>2057</v>
      </c>
      <c r="C44" s="85"/>
      <c r="D44" s="75"/>
      <c r="E44" s="76"/>
      <c r="F44" s="75"/>
      <c r="G44" s="76"/>
      <c r="H44" s="70"/>
      <c r="I44" s="69"/>
      <c r="J44" s="75"/>
      <c r="K44" s="76" t="s">
        <v>25</v>
      </c>
      <c r="L44" s="75"/>
      <c r="M44" s="76"/>
      <c r="N44" s="70"/>
      <c r="O44" s="120" t="s">
        <v>2058</v>
      </c>
      <c r="P44" s="121" t="s">
        <v>2056</v>
      </c>
      <c r="Q44" s="122"/>
    </row>
    <row r="45" spans="1:17">
      <c r="A45" s="101" t="s">
        <v>978</v>
      </c>
      <c r="B45" s="68" t="s">
        <v>2059</v>
      </c>
      <c r="C45" s="85"/>
      <c r="D45" s="75"/>
      <c r="E45" s="76"/>
      <c r="F45" s="75"/>
      <c r="G45" s="76"/>
      <c r="H45" s="70"/>
      <c r="I45" s="69"/>
      <c r="J45" s="75"/>
      <c r="K45" s="76" t="s">
        <v>25</v>
      </c>
      <c r="L45" s="75"/>
      <c r="M45" s="76"/>
      <c r="N45" s="70"/>
      <c r="O45" s="120" t="s">
        <v>2060</v>
      </c>
      <c r="P45" s="121" t="s">
        <v>2061</v>
      </c>
      <c r="Q45" s="122"/>
    </row>
    <row r="46" spans="1:17" ht="24">
      <c r="A46" s="101" t="s">
        <v>980</v>
      </c>
      <c r="B46" s="68" t="s">
        <v>2062</v>
      </c>
      <c r="C46" s="85"/>
      <c r="D46" s="75"/>
      <c r="E46" s="76"/>
      <c r="F46" s="75"/>
      <c r="G46" s="76"/>
      <c r="H46" s="70"/>
      <c r="I46" s="69" t="s">
        <v>25</v>
      </c>
      <c r="J46" s="75"/>
      <c r="K46" s="76"/>
      <c r="L46" s="75"/>
      <c r="M46" s="76"/>
      <c r="N46" s="70"/>
      <c r="O46" s="192" t="s">
        <v>2063</v>
      </c>
      <c r="P46" s="121" t="s">
        <v>2064</v>
      </c>
      <c r="Q46" s="122"/>
    </row>
    <row r="47" spans="1:17" ht="24">
      <c r="A47" s="101" t="s">
        <v>978</v>
      </c>
      <c r="B47" s="68" t="s">
        <v>2065</v>
      </c>
      <c r="C47" s="85"/>
      <c r="D47" s="75"/>
      <c r="E47" s="76"/>
      <c r="F47" s="75"/>
      <c r="G47" s="76"/>
      <c r="H47" s="70"/>
      <c r="I47" s="69"/>
      <c r="J47" s="75"/>
      <c r="K47" s="189" t="s">
        <v>133</v>
      </c>
      <c r="L47" s="75"/>
      <c r="M47" s="76"/>
      <c r="N47" s="70"/>
      <c r="O47" s="120" t="s">
        <v>2066</v>
      </c>
      <c r="P47" s="121" t="s">
        <v>2067</v>
      </c>
      <c r="Q47" s="122"/>
    </row>
    <row r="48" spans="1:17">
      <c r="A48" s="101" t="s">
        <v>978</v>
      </c>
      <c r="B48" s="68" t="s">
        <v>2068</v>
      </c>
      <c r="C48" s="85"/>
      <c r="D48" s="75"/>
      <c r="E48" s="76"/>
      <c r="F48" s="75"/>
      <c r="G48" s="76"/>
      <c r="H48" s="70"/>
      <c r="I48" s="69" t="s">
        <v>17</v>
      </c>
      <c r="J48" s="75"/>
      <c r="K48" s="76"/>
      <c r="L48" s="75"/>
      <c r="M48" s="76"/>
      <c r="N48" s="70"/>
      <c r="O48" s="192" t="s">
        <v>2069</v>
      </c>
      <c r="P48" s="121" t="s">
        <v>2067</v>
      </c>
      <c r="Q48" s="122"/>
    </row>
    <row r="49" spans="1:17">
      <c r="A49" s="101" t="s">
        <v>978</v>
      </c>
      <c r="B49" s="68" t="s">
        <v>2070</v>
      </c>
      <c r="C49" s="85"/>
      <c r="D49" s="75"/>
      <c r="E49" s="76"/>
      <c r="F49" s="75"/>
      <c r="G49" s="76"/>
      <c r="H49" s="70"/>
      <c r="I49" s="69" t="s">
        <v>25</v>
      </c>
      <c r="J49" s="75"/>
      <c r="K49" s="76"/>
      <c r="L49" s="75"/>
      <c r="M49" s="76"/>
      <c r="N49" s="70"/>
      <c r="O49" s="192" t="s">
        <v>2071</v>
      </c>
      <c r="P49" s="121" t="s">
        <v>2067</v>
      </c>
      <c r="Q49" s="122"/>
    </row>
    <row r="50" spans="1:17">
      <c r="A50" s="101" t="s">
        <v>978</v>
      </c>
      <c r="B50" s="68" t="s">
        <v>2072</v>
      </c>
      <c r="C50" s="85"/>
      <c r="D50" s="75"/>
      <c r="E50" s="76"/>
      <c r="F50" s="75"/>
      <c r="G50" s="76"/>
      <c r="H50" s="70"/>
      <c r="I50" s="69"/>
      <c r="J50" s="75"/>
      <c r="K50" s="76" t="s">
        <v>25</v>
      </c>
      <c r="L50" s="75"/>
      <c r="M50" s="76"/>
      <c r="N50" s="70"/>
      <c r="O50" s="120" t="s">
        <v>2073</v>
      </c>
      <c r="P50" s="121" t="s">
        <v>2074</v>
      </c>
      <c r="Q50" s="122"/>
    </row>
    <row r="51" spans="1:17">
      <c r="B51" s="195" t="s">
        <v>2375</v>
      </c>
      <c r="C51" s="85"/>
      <c r="D51" s="75"/>
      <c r="E51" s="76"/>
      <c r="F51" s="75"/>
      <c r="G51" s="76"/>
      <c r="H51" s="70"/>
      <c r="I51" s="69"/>
      <c r="J51" s="75"/>
      <c r="K51" s="76"/>
      <c r="L51" s="75"/>
      <c r="M51" s="76"/>
      <c r="N51" s="70"/>
      <c r="O51" s="120"/>
      <c r="P51" s="121"/>
      <c r="Q51" s="122"/>
    </row>
    <row r="52" spans="1:17">
      <c r="A52" s="101" t="s">
        <v>978</v>
      </c>
      <c r="B52" s="68" t="s">
        <v>2336</v>
      </c>
      <c r="C52" s="85"/>
      <c r="D52" s="75"/>
      <c r="E52" s="76"/>
      <c r="F52" s="75"/>
      <c r="G52" s="76"/>
      <c r="H52" s="70"/>
      <c r="I52" s="69" t="s">
        <v>25</v>
      </c>
      <c r="J52" s="75"/>
      <c r="K52" s="76"/>
      <c r="L52" s="75"/>
      <c r="M52" s="76"/>
      <c r="N52" s="70"/>
      <c r="O52" s="192" t="s">
        <v>2337</v>
      </c>
      <c r="P52" s="121" t="s">
        <v>2338</v>
      </c>
      <c r="Q52" s="122"/>
    </row>
    <row r="53" spans="1:17" ht="24">
      <c r="A53" s="101" t="s">
        <v>978</v>
      </c>
      <c r="B53" s="68" t="s">
        <v>2339</v>
      </c>
      <c r="C53" s="85"/>
      <c r="D53" s="75"/>
      <c r="E53" s="76"/>
      <c r="F53" s="75"/>
      <c r="G53" s="76"/>
      <c r="H53" s="70"/>
      <c r="I53" s="69" t="s">
        <v>25</v>
      </c>
      <c r="J53" s="75"/>
      <c r="K53" s="76"/>
      <c r="L53" s="75"/>
      <c r="M53" s="76"/>
      <c r="N53" s="70"/>
      <c r="O53" s="192" t="s">
        <v>2340</v>
      </c>
      <c r="P53" s="121" t="s">
        <v>2341</v>
      </c>
      <c r="Q53" s="122"/>
    </row>
    <row r="54" spans="1:17">
      <c r="A54" s="101" t="s">
        <v>978</v>
      </c>
      <c r="B54" s="68" t="s">
        <v>2342</v>
      </c>
      <c r="C54" s="85"/>
      <c r="D54" s="75"/>
      <c r="E54" s="76" t="s">
        <v>25</v>
      </c>
      <c r="F54" s="75"/>
      <c r="G54" s="76"/>
      <c r="H54" s="70"/>
      <c r="I54" s="69"/>
      <c r="J54" s="75"/>
      <c r="K54" s="76"/>
      <c r="L54" s="75"/>
      <c r="M54" s="76"/>
      <c r="N54" s="70"/>
      <c r="O54" s="192" t="s">
        <v>2343</v>
      </c>
      <c r="P54" s="121" t="s">
        <v>2341</v>
      </c>
      <c r="Q54" s="122"/>
    </row>
    <row r="55" spans="1:17" ht="24">
      <c r="A55" s="101" t="s">
        <v>978</v>
      </c>
      <c r="B55" s="68" t="s">
        <v>2344</v>
      </c>
      <c r="C55" s="85" t="s">
        <v>25</v>
      </c>
      <c r="D55" s="75"/>
      <c r="E55" s="76"/>
      <c r="F55" s="75"/>
      <c r="G55" s="76"/>
      <c r="H55" s="70"/>
      <c r="I55" s="69"/>
      <c r="J55" s="75"/>
      <c r="K55" s="76"/>
      <c r="L55" s="75"/>
      <c r="M55" s="76"/>
      <c r="N55" s="70"/>
      <c r="O55" s="120" t="s">
        <v>2345</v>
      </c>
      <c r="P55" s="121" t="s">
        <v>2346</v>
      </c>
      <c r="Q55" s="122"/>
    </row>
    <row r="56" spans="1:17">
      <c r="A56" s="101" t="s">
        <v>978</v>
      </c>
      <c r="B56" s="68" t="s">
        <v>2347</v>
      </c>
      <c r="C56" s="85" t="s">
        <v>25</v>
      </c>
      <c r="D56" s="75"/>
      <c r="E56" s="76"/>
      <c r="F56" s="75"/>
      <c r="G56" s="76"/>
      <c r="H56" s="70"/>
      <c r="I56" s="69"/>
      <c r="J56" s="75"/>
      <c r="K56" s="76"/>
      <c r="L56" s="75"/>
      <c r="M56" s="76"/>
      <c r="N56" s="70"/>
      <c r="O56" s="120" t="s">
        <v>2348</v>
      </c>
      <c r="P56" s="121" t="s">
        <v>2349</v>
      </c>
      <c r="Q56" s="122"/>
    </row>
    <row r="57" spans="1:17" ht="24">
      <c r="A57" s="101" t="s">
        <v>978</v>
      </c>
      <c r="B57" s="68" t="s">
        <v>2350</v>
      </c>
      <c r="C57" s="85"/>
      <c r="D57" s="75"/>
      <c r="E57" s="76"/>
      <c r="F57" s="75"/>
      <c r="G57" s="76"/>
      <c r="H57" s="197" t="s">
        <v>25</v>
      </c>
      <c r="I57" s="69"/>
      <c r="J57" s="75"/>
      <c r="K57" s="76"/>
      <c r="L57" s="75"/>
      <c r="M57" s="76"/>
      <c r="N57" s="70"/>
      <c r="O57" s="192" t="s">
        <v>2351</v>
      </c>
      <c r="P57" s="121" t="s">
        <v>2349</v>
      </c>
      <c r="Q57" s="122"/>
    </row>
    <row r="58" spans="1:17">
      <c r="A58" s="101" t="s">
        <v>978</v>
      </c>
      <c r="B58" s="68" t="s">
        <v>2352</v>
      </c>
      <c r="C58" s="85" t="s">
        <v>25</v>
      </c>
      <c r="D58" s="75"/>
      <c r="E58" s="76"/>
      <c r="F58" s="75"/>
      <c r="G58" s="76"/>
      <c r="H58" s="70"/>
      <c r="I58" s="69"/>
      <c r="J58" s="75"/>
      <c r="K58" s="76"/>
      <c r="L58" s="75"/>
      <c r="M58" s="76"/>
      <c r="N58" s="70"/>
      <c r="O58" s="120" t="s">
        <v>2353</v>
      </c>
      <c r="P58" s="121" t="s">
        <v>2354</v>
      </c>
      <c r="Q58" s="122"/>
    </row>
    <row r="59" spans="1:17" ht="24">
      <c r="A59" s="101" t="s">
        <v>978</v>
      </c>
      <c r="B59" s="68" t="s">
        <v>2355</v>
      </c>
      <c r="C59" s="85" t="s">
        <v>25</v>
      </c>
      <c r="D59" s="75"/>
      <c r="E59" s="76"/>
      <c r="F59" s="75"/>
      <c r="G59" s="76"/>
      <c r="H59" s="70"/>
      <c r="I59" s="69"/>
      <c r="J59" s="75"/>
      <c r="K59" s="76"/>
      <c r="L59" s="75"/>
      <c r="M59" s="76"/>
      <c r="N59" s="70"/>
      <c r="O59" s="192" t="s">
        <v>2356</v>
      </c>
      <c r="P59" s="121" t="s">
        <v>2357</v>
      </c>
      <c r="Q59" s="122"/>
    </row>
    <row r="60" spans="1:17" ht="24">
      <c r="A60" s="101" t="s">
        <v>978</v>
      </c>
      <c r="B60" s="68" t="s">
        <v>2358</v>
      </c>
      <c r="C60" s="85"/>
      <c r="D60" s="75"/>
      <c r="E60" s="76" t="s">
        <v>25</v>
      </c>
      <c r="F60" s="75"/>
      <c r="G60" s="76"/>
      <c r="H60" s="70"/>
      <c r="I60" s="69"/>
      <c r="J60" s="75"/>
      <c r="K60" s="76"/>
      <c r="L60" s="75"/>
      <c r="M60" s="76"/>
      <c r="N60" s="70"/>
      <c r="O60" s="120" t="s">
        <v>2359</v>
      </c>
      <c r="P60" s="121" t="s">
        <v>2357</v>
      </c>
      <c r="Q60" s="122"/>
    </row>
    <row r="61" spans="1:17">
      <c r="A61" s="101" t="s">
        <v>978</v>
      </c>
      <c r="B61" s="68" t="s">
        <v>2360</v>
      </c>
      <c r="C61" s="85"/>
      <c r="D61" s="75"/>
      <c r="E61" s="76" t="s">
        <v>25</v>
      </c>
      <c r="F61" s="75"/>
      <c r="G61" s="76"/>
      <c r="H61" s="70"/>
      <c r="I61" s="69"/>
      <c r="J61" s="75"/>
      <c r="K61" s="76"/>
      <c r="L61" s="75"/>
      <c r="M61" s="76"/>
      <c r="N61" s="70"/>
      <c r="O61" s="192" t="s">
        <v>2361</v>
      </c>
      <c r="P61" s="121" t="s">
        <v>2362</v>
      </c>
      <c r="Q61" s="122"/>
    </row>
    <row r="62" spans="1:17" ht="24">
      <c r="A62" s="101" t="s">
        <v>978</v>
      </c>
      <c r="B62" s="68" t="s">
        <v>2363</v>
      </c>
      <c r="C62" s="85"/>
      <c r="D62" s="75"/>
      <c r="E62" s="76" t="s">
        <v>25</v>
      </c>
      <c r="F62" s="75"/>
      <c r="G62" s="76"/>
      <c r="H62" s="70"/>
      <c r="I62" s="69"/>
      <c r="J62" s="75"/>
      <c r="K62" s="76"/>
      <c r="L62" s="75"/>
      <c r="M62" s="76"/>
      <c r="N62" s="70"/>
      <c r="O62" s="192" t="s">
        <v>2364</v>
      </c>
      <c r="P62" s="121" t="s">
        <v>2365</v>
      </c>
      <c r="Q62" s="122"/>
    </row>
    <row r="63" spans="1:17" ht="24">
      <c r="A63" s="101" t="s">
        <v>978</v>
      </c>
      <c r="B63" s="68" t="s">
        <v>2366</v>
      </c>
      <c r="C63" s="85"/>
      <c r="D63" s="75"/>
      <c r="E63" s="76" t="s">
        <v>174</v>
      </c>
      <c r="F63" s="75"/>
      <c r="G63" s="76"/>
      <c r="H63" s="70"/>
      <c r="I63" s="69"/>
      <c r="J63" s="75"/>
      <c r="K63" s="76"/>
      <c r="L63" s="75"/>
      <c r="M63" s="76"/>
      <c r="N63" s="70"/>
      <c r="O63" s="192" t="s">
        <v>2367</v>
      </c>
      <c r="P63" s="121" t="s">
        <v>2368</v>
      </c>
      <c r="Q63" s="122"/>
    </row>
    <row r="64" spans="1:17">
      <c r="A64" s="101" t="s">
        <v>978</v>
      </c>
      <c r="B64" s="68" t="s">
        <v>2369</v>
      </c>
      <c r="C64" s="85"/>
      <c r="D64" s="75"/>
      <c r="E64" s="76" t="s">
        <v>174</v>
      </c>
      <c r="F64" s="75"/>
      <c r="G64" s="76"/>
      <c r="H64" s="70"/>
      <c r="I64" s="69"/>
      <c r="J64" s="75"/>
      <c r="K64" s="76"/>
      <c r="L64" s="75"/>
      <c r="M64" s="76"/>
      <c r="N64" s="70"/>
      <c r="O64" s="120" t="s">
        <v>2370</v>
      </c>
      <c r="P64" s="121" t="s">
        <v>2371</v>
      </c>
      <c r="Q64" s="122"/>
    </row>
    <row r="65" spans="1:17" ht="24">
      <c r="A65" s="101" t="s">
        <v>978</v>
      </c>
      <c r="B65" s="68" t="s">
        <v>2372</v>
      </c>
      <c r="C65" s="85"/>
      <c r="D65" s="75"/>
      <c r="E65" s="76" t="s">
        <v>25</v>
      </c>
      <c r="F65" s="75"/>
      <c r="G65" s="76"/>
      <c r="H65" s="70"/>
      <c r="I65" s="69"/>
      <c r="J65" s="75"/>
      <c r="K65" s="76"/>
      <c r="L65" s="75"/>
      <c r="M65" s="76"/>
      <c r="N65" s="70"/>
      <c r="O65" s="192" t="s">
        <v>2373</v>
      </c>
      <c r="P65" s="121" t="s">
        <v>2374</v>
      </c>
      <c r="Q65" s="122"/>
    </row>
    <row r="66" spans="1:17">
      <c r="B66" s="151" t="s">
        <v>30</v>
      </c>
      <c r="C66" s="85"/>
      <c r="D66" s="75"/>
      <c r="E66" s="76"/>
      <c r="F66" s="75"/>
      <c r="G66" s="76"/>
      <c r="H66" s="70"/>
      <c r="I66" s="69"/>
      <c r="J66" s="75"/>
      <c r="K66" s="76"/>
      <c r="L66" s="75"/>
      <c r="M66" s="76"/>
      <c r="N66" s="70"/>
      <c r="O66" s="120"/>
      <c r="P66" s="121"/>
      <c r="Q66" s="122"/>
    </row>
    <row r="67" spans="1:17">
      <c r="B67" s="195" t="s">
        <v>2376</v>
      </c>
      <c r="C67" s="85"/>
      <c r="D67" s="75"/>
      <c r="E67" s="76"/>
      <c r="F67" s="75"/>
      <c r="G67" s="76"/>
      <c r="H67" s="70"/>
      <c r="I67" s="69"/>
      <c r="J67" s="75"/>
      <c r="K67" s="76"/>
      <c r="L67" s="75"/>
      <c r="M67" s="76"/>
      <c r="N67" s="70"/>
      <c r="O67" s="192"/>
      <c r="P67" s="121"/>
      <c r="Q67" s="122"/>
    </row>
    <row r="68" spans="1:17">
      <c r="A68" s="101" t="s">
        <v>979</v>
      </c>
      <c r="B68" s="193" t="s">
        <v>1986</v>
      </c>
      <c r="C68" s="85"/>
      <c r="D68" s="75"/>
      <c r="E68" s="76"/>
      <c r="F68" s="75"/>
      <c r="G68" s="76"/>
      <c r="H68" s="70"/>
      <c r="I68" s="69"/>
      <c r="J68" s="75"/>
      <c r="K68" s="76" t="s">
        <v>133</v>
      </c>
      <c r="L68" s="75"/>
      <c r="M68" s="76"/>
      <c r="N68" s="70"/>
      <c r="O68" s="192" t="s">
        <v>1987</v>
      </c>
      <c r="P68" s="121" t="s">
        <v>1988</v>
      </c>
      <c r="Q68" s="122"/>
    </row>
    <row r="69" spans="1:17" ht="24">
      <c r="A69" s="101" t="s">
        <v>979</v>
      </c>
      <c r="B69" s="193" t="s">
        <v>1979</v>
      </c>
      <c r="C69" s="85" t="s">
        <v>17</v>
      </c>
      <c r="D69" s="75"/>
      <c r="E69" s="76"/>
      <c r="F69" s="75"/>
      <c r="G69" s="76"/>
      <c r="H69" s="70"/>
      <c r="I69" s="69"/>
      <c r="J69" s="75"/>
      <c r="K69" s="76"/>
      <c r="L69" s="75"/>
      <c r="M69" s="76"/>
      <c r="N69" s="70"/>
      <c r="O69" s="192" t="s">
        <v>1989</v>
      </c>
      <c r="P69" s="121" t="s">
        <v>1988</v>
      </c>
      <c r="Q69" s="122"/>
    </row>
    <row r="70" spans="1:17">
      <c r="A70" s="101" t="s">
        <v>979</v>
      </c>
      <c r="B70" s="193" t="s">
        <v>1990</v>
      </c>
      <c r="C70" s="85"/>
      <c r="D70" s="75"/>
      <c r="E70" s="76"/>
      <c r="F70" s="75"/>
      <c r="G70" s="76"/>
      <c r="H70" s="70"/>
      <c r="I70" s="69"/>
      <c r="J70" s="75"/>
      <c r="K70" s="76" t="s">
        <v>25</v>
      </c>
      <c r="L70" s="75"/>
      <c r="M70" s="76"/>
      <c r="N70" s="70"/>
      <c r="O70" s="192" t="s">
        <v>1991</v>
      </c>
      <c r="P70" s="121" t="s">
        <v>1988</v>
      </c>
      <c r="Q70" s="122"/>
    </row>
    <row r="71" spans="1:17">
      <c r="A71" s="101" t="s">
        <v>979</v>
      </c>
      <c r="B71" s="193" t="s">
        <v>1992</v>
      </c>
      <c r="C71" s="85"/>
      <c r="D71" s="75"/>
      <c r="E71" s="76"/>
      <c r="F71" s="75"/>
      <c r="G71" s="76"/>
      <c r="H71" s="70"/>
      <c r="I71" s="69" t="s">
        <v>25</v>
      </c>
      <c r="J71" s="75"/>
      <c r="K71" s="76"/>
      <c r="L71" s="75"/>
      <c r="M71" s="76"/>
      <c r="N71" s="70"/>
      <c r="O71" s="192" t="s">
        <v>1980</v>
      </c>
      <c r="P71" s="121" t="s">
        <v>1993</v>
      </c>
      <c r="Q71" s="122"/>
    </row>
    <row r="72" spans="1:17" ht="24">
      <c r="A72" s="101" t="s">
        <v>979</v>
      </c>
      <c r="B72" s="193" t="s">
        <v>1994</v>
      </c>
      <c r="C72" s="85"/>
      <c r="D72" s="75"/>
      <c r="E72" s="76"/>
      <c r="F72" s="75"/>
      <c r="G72" s="76"/>
      <c r="H72" s="70"/>
      <c r="I72" s="69"/>
      <c r="J72" s="75"/>
      <c r="K72" s="76" t="s">
        <v>25</v>
      </c>
      <c r="L72" s="75"/>
      <c r="M72" s="76"/>
      <c r="N72" s="70"/>
      <c r="O72" s="192" t="s">
        <v>1995</v>
      </c>
      <c r="P72" s="121" t="s">
        <v>1993</v>
      </c>
      <c r="Q72" s="122"/>
    </row>
    <row r="73" spans="1:17" ht="24">
      <c r="A73" s="101" t="s">
        <v>979</v>
      </c>
      <c r="B73" s="193" t="s">
        <v>1996</v>
      </c>
      <c r="C73" s="85" t="s">
        <v>17</v>
      </c>
      <c r="D73" s="75"/>
      <c r="E73" s="76"/>
      <c r="F73" s="75"/>
      <c r="G73" s="76"/>
      <c r="H73" s="70"/>
      <c r="I73" s="69"/>
      <c r="J73" s="75"/>
      <c r="K73" s="76"/>
      <c r="L73" s="75"/>
      <c r="M73" s="76"/>
      <c r="N73" s="70"/>
      <c r="O73" s="192" t="s">
        <v>1997</v>
      </c>
      <c r="P73" s="121" t="s">
        <v>1993</v>
      </c>
      <c r="Q73" s="122"/>
    </row>
    <row r="74" spans="1:17" ht="24">
      <c r="A74" s="101" t="s">
        <v>979</v>
      </c>
      <c r="B74" s="193" t="s">
        <v>1998</v>
      </c>
      <c r="C74" s="85"/>
      <c r="D74" s="75"/>
      <c r="E74" s="76"/>
      <c r="F74" s="75"/>
      <c r="G74" s="76"/>
      <c r="H74" s="70"/>
      <c r="I74" s="69"/>
      <c r="J74" s="75"/>
      <c r="K74" s="76" t="s">
        <v>25</v>
      </c>
      <c r="L74" s="75"/>
      <c r="M74" s="76"/>
      <c r="N74" s="70"/>
      <c r="O74" s="192" t="s">
        <v>1999</v>
      </c>
      <c r="P74" s="121" t="s">
        <v>2000</v>
      </c>
      <c r="Q74" s="122"/>
    </row>
    <row r="75" spans="1:17" ht="24">
      <c r="A75" s="101" t="s">
        <v>979</v>
      </c>
      <c r="B75" s="193" t="s">
        <v>2001</v>
      </c>
      <c r="C75" s="85"/>
      <c r="D75" s="75"/>
      <c r="E75" s="76"/>
      <c r="F75" s="75"/>
      <c r="G75" s="76"/>
      <c r="H75" s="70"/>
      <c r="I75" s="69" t="s">
        <v>25</v>
      </c>
      <c r="J75" s="75"/>
      <c r="K75" s="76"/>
      <c r="L75" s="75"/>
      <c r="M75" s="76"/>
      <c r="N75" s="70"/>
      <c r="O75" s="192" t="s">
        <v>2002</v>
      </c>
      <c r="P75" s="121" t="s">
        <v>2000</v>
      </c>
      <c r="Q75" s="122"/>
    </row>
    <row r="76" spans="1:17">
      <c r="A76" s="101" t="s">
        <v>979</v>
      </c>
      <c r="B76" s="193" t="s">
        <v>2003</v>
      </c>
      <c r="C76" s="85"/>
      <c r="D76" s="75"/>
      <c r="E76" s="76"/>
      <c r="F76" s="75"/>
      <c r="G76" s="76"/>
      <c r="H76" s="70"/>
      <c r="I76" s="69" t="s">
        <v>115</v>
      </c>
      <c r="J76" s="75"/>
      <c r="K76" s="76"/>
      <c r="L76" s="75"/>
      <c r="M76" s="76"/>
      <c r="N76" s="70"/>
      <c r="O76" s="192" t="s">
        <v>2004</v>
      </c>
      <c r="P76" s="121" t="s">
        <v>2005</v>
      </c>
      <c r="Q76" s="122"/>
    </row>
    <row r="77" spans="1:17" ht="24">
      <c r="A77" s="101" t="s">
        <v>979</v>
      </c>
      <c r="B77" s="193" t="s">
        <v>2006</v>
      </c>
      <c r="C77" s="85"/>
      <c r="D77" s="75"/>
      <c r="E77" s="76"/>
      <c r="F77" s="75"/>
      <c r="G77" s="76"/>
      <c r="H77" s="70"/>
      <c r="I77" s="69" t="s">
        <v>25</v>
      </c>
      <c r="J77" s="75"/>
      <c r="K77" s="76"/>
      <c r="L77" s="75"/>
      <c r="M77" s="76"/>
      <c r="N77" s="70"/>
      <c r="O77" s="192" t="s">
        <v>2007</v>
      </c>
      <c r="P77" s="121" t="s">
        <v>2005</v>
      </c>
      <c r="Q77" s="122"/>
    </row>
    <row r="78" spans="1:17">
      <c r="A78" s="101" t="s">
        <v>979</v>
      </c>
      <c r="B78" s="193" t="s">
        <v>2008</v>
      </c>
      <c r="C78" s="85"/>
      <c r="D78" s="75"/>
      <c r="E78" s="76"/>
      <c r="F78" s="75"/>
      <c r="G78" s="76"/>
      <c r="H78" s="70"/>
      <c r="I78" s="69" t="s">
        <v>25</v>
      </c>
      <c r="J78" s="75"/>
      <c r="K78" s="76"/>
      <c r="L78" s="75"/>
      <c r="M78" s="76"/>
      <c r="N78" s="70"/>
      <c r="O78" s="192" t="s">
        <v>1981</v>
      </c>
      <c r="P78" s="121" t="s">
        <v>2005</v>
      </c>
      <c r="Q78" s="122"/>
    </row>
    <row r="79" spans="1:17" ht="24">
      <c r="A79" s="101" t="s">
        <v>979</v>
      </c>
      <c r="B79" s="193" t="s">
        <v>2009</v>
      </c>
      <c r="C79" s="85"/>
      <c r="D79" s="75"/>
      <c r="E79" s="76"/>
      <c r="F79" s="75"/>
      <c r="G79" s="76"/>
      <c r="H79" s="70"/>
      <c r="I79" s="69" t="s">
        <v>25</v>
      </c>
      <c r="J79" s="75"/>
      <c r="K79" s="76"/>
      <c r="L79" s="75"/>
      <c r="M79" s="76"/>
      <c r="N79" s="70"/>
      <c r="O79" s="192" t="s">
        <v>2010</v>
      </c>
      <c r="P79" s="121" t="s">
        <v>2011</v>
      </c>
      <c r="Q79" s="122"/>
    </row>
    <row r="80" spans="1:17" ht="24">
      <c r="A80" s="101" t="s">
        <v>979</v>
      </c>
      <c r="B80" s="193" t="s">
        <v>1982</v>
      </c>
      <c r="C80" s="85"/>
      <c r="D80" s="75"/>
      <c r="E80" s="76"/>
      <c r="F80" s="75"/>
      <c r="G80" s="76"/>
      <c r="H80" s="70"/>
      <c r="I80" s="69" t="s">
        <v>25</v>
      </c>
      <c r="J80" s="75"/>
      <c r="K80" s="76"/>
      <c r="L80" s="75"/>
      <c r="M80" s="76"/>
      <c r="N80" s="70"/>
      <c r="O80" s="192" t="s">
        <v>2012</v>
      </c>
      <c r="P80" s="121" t="s">
        <v>2011</v>
      </c>
      <c r="Q80" s="122"/>
    </row>
    <row r="81" spans="1:17" ht="24">
      <c r="A81" s="101" t="s">
        <v>979</v>
      </c>
      <c r="B81" s="193" t="s">
        <v>2013</v>
      </c>
      <c r="C81" s="85"/>
      <c r="D81" s="75"/>
      <c r="E81" s="76"/>
      <c r="F81" s="75"/>
      <c r="G81" s="76"/>
      <c r="H81" s="70"/>
      <c r="I81" s="69"/>
      <c r="J81" s="75"/>
      <c r="K81" s="76" t="s">
        <v>25</v>
      </c>
      <c r="L81" s="75"/>
      <c r="M81" s="76"/>
      <c r="N81" s="70"/>
      <c r="O81" s="192" t="s">
        <v>2014</v>
      </c>
      <c r="P81" s="121" t="s">
        <v>2011</v>
      </c>
      <c r="Q81" s="122"/>
    </row>
    <row r="82" spans="1:17">
      <c r="A82" s="101" t="s">
        <v>979</v>
      </c>
      <c r="B82" s="193" t="s">
        <v>2015</v>
      </c>
      <c r="C82" s="85"/>
      <c r="D82" s="75"/>
      <c r="E82" s="76"/>
      <c r="F82" s="75"/>
      <c r="G82" s="76"/>
      <c r="H82" s="70"/>
      <c r="I82" s="69" t="s">
        <v>25</v>
      </c>
      <c r="J82" s="75"/>
      <c r="K82" s="76"/>
      <c r="L82" s="75"/>
      <c r="M82" s="76"/>
      <c r="N82" s="70"/>
      <c r="O82" s="192" t="s">
        <v>2016</v>
      </c>
      <c r="P82" s="121" t="s">
        <v>2017</v>
      </c>
      <c r="Q82" s="122"/>
    </row>
    <row r="83" spans="1:17" ht="24">
      <c r="A83" s="101" t="s">
        <v>979</v>
      </c>
      <c r="B83" s="193" t="s">
        <v>2018</v>
      </c>
      <c r="C83" s="85"/>
      <c r="D83" s="75"/>
      <c r="E83" s="76"/>
      <c r="F83" s="75"/>
      <c r="G83" s="76"/>
      <c r="H83" s="70"/>
      <c r="I83" s="69" t="s">
        <v>25</v>
      </c>
      <c r="J83" s="75"/>
      <c r="K83" s="76"/>
      <c r="L83" s="75"/>
      <c r="M83" s="76"/>
      <c r="N83" s="70"/>
      <c r="O83" s="192" t="s">
        <v>1983</v>
      </c>
      <c r="P83" s="121" t="s">
        <v>2017</v>
      </c>
      <c r="Q83" s="122"/>
    </row>
    <row r="84" spans="1:17">
      <c r="A84" s="101" t="s">
        <v>979</v>
      </c>
      <c r="B84" s="193" t="s">
        <v>1984</v>
      </c>
      <c r="C84" s="85"/>
      <c r="D84" s="75"/>
      <c r="E84" s="76"/>
      <c r="F84" s="75"/>
      <c r="G84" s="76"/>
      <c r="H84" s="70"/>
      <c r="I84" s="69" t="s">
        <v>25</v>
      </c>
      <c r="J84" s="75"/>
      <c r="K84" s="76"/>
      <c r="L84" s="75"/>
      <c r="M84" s="76"/>
      <c r="N84" s="70"/>
      <c r="O84" s="192" t="s">
        <v>2019</v>
      </c>
      <c r="P84" s="121" t="s">
        <v>2017</v>
      </c>
      <c r="Q84" s="122"/>
    </row>
    <row r="85" spans="1:17" ht="24">
      <c r="A85" s="101" t="s">
        <v>979</v>
      </c>
      <c r="B85" s="193" t="s">
        <v>2020</v>
      </c>
      <c r="C85" s="85"/>
      <c r="D85" s="75"/>
      <c r="E85" s="76"/>
      <c r="F85" s="75"/>
      <c r="G85" s="76"/>
      <c r="H85" s="70"/>
      <c r="I85" s="69" t="s">
        <v>25</v>
      </c>
      <c r="J85" s="75"/>
      <c r="K85" s="76"/>
      <c r="L85" s="75"/>
      <c r="M85" s="76"/>
      <c r="N85" s="70"/>
      <c r="O85" s="192" t="s">
        <v>2021</v>
      </c>
      <c r="P85" s="121" t="s">
        <v>2017</v>
      </c>
      <c r="Q85" s="122"/>
    </row>
    <row r="86" spans="1:17" ht="24">
      <c r="A86" s="101" t="s">
        <v>979</v>
      </c>
      <c r="B86" s="193" t="s">
        <v>2022</v>
      </c>
      <c r="C86" s="85"/>
      <c r="D86" s="75"/>
      <c r="E86" s="76"/>
      <c r="F86" s="75"/>
      <c r="G86" s="76"/>
      <c r="H86" s="70"/>
      <c r="I86" s="69" t="s">
        <v>25</v>
      </c>
      <c r="J86" s="75"/>
      <c r="K86" s="76"/>
      <c r="L86" s="75"/>
      <c r="M86" s="76"/>
      <c r="N86" s="70"/>
      <c r="O86" s="192" t="s">
        <v>2023</v>
      </c>
      <c r="P86" s="121" t="s">
        <v>2024</v>
      </c>
      <c r="Q86" s="122"/>
    </row>
    <row r="87" spans="1:17">
      <c r="A87" s="101" t="s">
        <v>979</v>
      </c>
      <c r="B87" s="193" t="s">
        <v>2025</v>
      </c>
      <c r="C87" s="85"/>
      <c r="D87" s="75"/>
      <c r="E87" s="76"/>
      <c r="F87" s="75"/>
      <c r="G87" s="76"/>
      <c r="H87" s="70"/>
      <c r="I87" s="69"/>
      <c r="J87" s="75"/>
      <c r="K87" s="76" t="s">
        <v>25</v>
      </c>
      <c r="L87" s="75"/>
      <c r="M87" s="76"/>
      <c r="N87" s="70"/>
      <c r="O87" s="192" t="s">
        <v>2026</v>
      </c>
      <c r="P87" s="121" t="s">
        <v>2027</v>
      </c>
      <c r="Q87" s="122"/>
    </row>
    <row r="88" spans="1:17">
      <c r="A88" s="101" t="s">
        <v>979</v>
      </c>
      <c r="B88" s="193" t="s">
        <v>1985</v>
      </c>
      <c r="C88" s="85"/>
      <c r="D88" s="75"/>
      <c r="E88" s="76"/>
      <c r="F88" s="75"/>
      <c r="G88" s="76"/>
      <c r="H88" s="70"/>
      <c r="I88" s="69" t="s">
        <v>17</v>
      </c>
      <c r="J88" s="75"/>
      <c r="K88" s="76"/>
      <c r="L88" s="75"/>
      <c r="M88" s="76"/>
      <c r="N88" s="70"/>
      <c r="O88" s="192" t="s">
        <v>2028</v>
      </c>
      <c r="P88" s="121" t="s">
        <v>2027</v>
      </c>
      <c r="Q88" s="122"/>
    </row>
    <row r="89" spans="1:17">
      <c r="B89" s="194" t="s">
        <v>2124</v>
      </c>
      <c r="C89" s="85"/>
      <c r="D89" s="75"/>
      <c r="E89" s="76"/>
      <c r="F89" s="75"/>
      <c r="G89" s="76"/>
      <c r="H89" s="70"/>
      <c r="I89" s="69"/>
      <c r="J89" s="75"/>
      <c r="K89" s="76"/>
      <c r="L89" s="75"/>
      <c r="M89" s="76"/>
      <c r="N89" s="70"/>
      <c r="O89" s="192"/>
      <c r="P89" s="121"/>
      <c r="Q89" s="122"/>
    </row>
    <row r="90" spans="1:17" ht="24">
      <c r="A90" s="101" t="s">
        <v>979</v>
      </c>
      <c r="B90" s="193" t="s">
        <v>2075</v>
      </c>
      <c r="C90" s="85"/>
      <c r="D90" s="75"/>
      <c r="E90" s="76"/>
      <c r="F90" s="75"/>
      <c r="G90" s="76"/>
      <c r="H90" s="70"/>
      <c r="I90" s="69"/>
      <c r="J90" s="75"/>
      <c r="K90" s="76" t="s">
        <v>25</v>
      </c>
      <c r="L90" s="75"/>
      <c r="M90" s="76"/>
      <c r="N90" s="70"/>
      <c r="O90" s="192" t="s">
        <v>2076</v>
      </c>
      <c r="P90" s="121" t="s">
        <v>2077</v>
      </c>
      <c r="Q90" s="122"/>
    </row>
    <row r="91" spans="1:17">
      <c r="A91" s="101" t="s">
        <v>979</v>
      </c>
      <c r="B91" s="193" t="s">
        <v>2078</v>
      </c>
      <c r="C91" s="85"/>
      <c r="D91" s="75"/>
      <c r="E91" s="76"/>
      <c r="F91" s="75"/>
      <c r="G91" s="76"/>
      <c r="H91" s="70"/>
      <c r="I91" s="69"/>
      <c r="J91" s="75"/>
      <c r="K91" s="76" t="s">
        <v>25</v>
      </c>
      <c r="L91" s="75"/>
      <c r="M91" s="76"/>
      <c r="N91" s="70"/>
      <c r="O91" s="192" t="s">
        <v>2079</v>
      </c>
      <c r="P91" s="121" t="s">
        <v>2080</v>
      </c>
      <c r="Q91" s="122"/>
    </row>
    <row r="92" spans="1:17" ht="24">
      <c r="A92" s="101" t="s">
        <v>979</v>
      </c>
      <c r="B92" s="193" t="s">
        <v>2081</v>
      </c>
      <c r="C92" s="85"/>
      <c r="D92" s="75"/>
      <c r="E92" s="76"/>
      <c r="F92" s="75"/>
      <c r="G92" s="76"/>
      <c r="H92" s="70"/>
      <c r="I92" s="69" t="s">
        <v>25</v>
      </c>
      <c r="J92" s="75"/>
      <c r="K92" s="76"/>
      <c r="L92" s="75"/>
      <c r="M92" s="76"/>
      <c r="N92" s="70"/>
      <c r="O92" s="192" t="s">
        <v>2082</v>
      </c>
      <c r="P92" s="121" t="s">
        <v>2080</v>
      </c>
      <c r="Q92" s="122"/>
    </row>
    <row r="93" spans="1:17">
      <c r="A93" s="101" t="s">
        <v>979</v>
      </c>
      <c r="B93" s="193" t="s">
        <v>2083</v>
      </c>
      <c r="C93" s="85"/>
      <c r="D93" s="75"/>
      <c r="E93" s="76"/>
      <c r="F93" s="75"/>
      <c r="G93" s="76"/>
      <c r="H93" s="70"/>
      <c r="I93" s="69" t="s">
        <v>25</v>
      </c>
      <c r="J93" s="75"/>
      <c r="K93" s="76"/>
      <c r="L93" s="75"/>
      <c r="M93" s="76"/>
      <c r="N93" s="70"/>
      <c r="O93" s="192" t="s">
        <v>2084</v>
      </c>
      <c r="P93" s="121" t="s">
        <v>2085</v>
      </c>
      <c r="Q93" s="122"/>
    </row>
    <row r="94" spans="1:17">
      <c r="A94" s="101" t="s">
        <v>979</v>
      </c>
      <c r="B94" s="193" t="s">
        <v>2086</v>
      </c>
      <c r="C94" s="85"/>
      <c r="D94" s="75"/>
      <c r="E94" s="76"/>
      <c r="F94" s="75"/>
      <c r="G94" s="76"/>
      <c r="H94" s="70"/>
      <c r="I94" s="69" t="s">
        <v>25</v>
      </c>
      <c r="J94" s="75"/>
      <c r="K94" s="76"/>
      <c r="L94" s="75"/>
      <c r="M94" s="76"/>
      <c r="N94" s="70"/>
      <c r="O94" s="192" t="s">
        <v>2087</v>
      </c>
      <c r="P94" s="121" t="s">
        <v>2088</v>
      </c>
      <c r="Q94" s="122"/>
    </row>
    <row r="95" spans="1:17">
      <c r="A95" s="101" t="s">
        <v>979</v>
      </c>
      <c r="B95" s="193" t="s">
        <v>2089</v>
      </c>
      <c r="C95" s="85"/>
      <c r="D95" s="75"/>
      <c r="E95" s="76"/>
      <c r="F95" s="75"/>
      <c r="G95" s="76"/>
      <c r="H95" s="70"/>
      <c r="I95" s="69"/>
      <c r="J95" s="75"/>
      <c r="K95" s="76"/>
      <c r="L95" s="75"/>
      <c r="M95" s="76"/>
      <c r="N95" s="197" t="s">
        <v>25</v>
      </c>
      <c r="O95" s="192" t="s">
        <v>2090</v>
      </c>
      <c r="P95" s="121" t="s">
        <v>2091</v>
      </c>
      <c r="Q95" s="122"/>
    </row>
    <row r="96" spans="1:17" ht="36">
      <c r="A96" s="101" t="s">
        <v>979</v>
      </c>
      <c r="B96" s="193" t="s">
        <v>2092</v>
      </c>
      <c r="C96" s="85"/>
      <c r="D96" s="75"/>
      <c r="E96" s="76"/>
      <c r="F96" s="75"/>
      <c r="G96" s="76"/>
      <c r="H96" s="70"/>
      <c r="I96" s="69" t="s">
        <v>25</v>
      </c>
      <c r="J96" s="75"/>
      <c r="K96" s="76"/>
      <c r="L96" s="75"/>
      <c r="M96" s="76"/>
      <c r="N96" s="70"/>
      <c r="O96" s="192" t="s">
        <v>2093</v>
      </c>
      <c r="P96" s="121" t="s">
        <v>2094</v>
      </c>
      <c r="Q96" s="122"/>
    </row>
    <row r="97" spans="1:17">
      <c r="A97" s="101" t="s">
        <v>979</v>
      </c>
      <c r="B97" s="193" t="s">
        <v>2095</v>
      </c>
      <c r="C97" s="85"/>
      <c r="D97" s="75"/>
      <c r="E97" s="76"/>
      <c r="F97" s="75"/>
      <c r="G97" s="76"/>
      <c r="H97" s="70"/>
      <c r="I97" s="69"/>
      <c r="J97" s="75" t="s">
        <v>25</v>
      </c>
      <c r="K97" s="76"/>
      <c r="L97" s="75"/>
      <c r="M97" s="76"/>
      <c r="N97" s="70"/>
      <c r="O97" s="192" t="s">
        <v>2096</v>
      </c>
      <c r="P97" s="121" t="s">
        <v>2094</v>
      </c>
      <c r="Q97" s="122"/>
    </row>
    <row r="98" spans="1:17">
      <c r="A98" s="101" t="s">
        <v>979</v>
      </c>
      <c r="B98" s="193" t="s">
        <v>2097</v>
      </c>
      <c r="C98" s="85"/>
      <c r="D98" s="75"/>
      <c r="E98" s="76"/>
      <c r="F98" s="75"/>
      <c r="G98" s="76"/>
      <c r="H98" s="70"/>
      <c r="I98" s="69"/>
      <c r="J98" s="75" t="s">
        <v>25</v>
      </c>
      <c r="K98" s="76"/>
      <c r="L98" s="75"/>
      <c r="M98" s="76"/>
      <c r="N98" s="70"/>
      <c r="O98" s="192" t="s">
        <v>2098</v>
      </c>
      <c r="P98" s="121" t="s">
        <v>2099</v>
      </c>
      <c r="Q98" s="122"/>
    </row>
    <row r="99" spans="1:17">
      <c r="A99" s="101" t="s">
        <v>979</v>
      </c>
      <c r="B99" s="68" t="s">
        <v>2100</v>
      </c>
      <c r="C99" s="85"/>
      <c r="D99" s="75"/>
      <c r="E99" s="76"/>
      <c r="F99" s="75"/>
      <c r="G99" s="76"/>
      <c r="H99" s="70"/>
      <c r="I99" s="69"/>
      <c r="J99" s="75"/>
      <c r="K99" s="76" t="s">
        <v>25</v>
      </c>
      <c r="L99" s="75"/>
      <c r="M99" s="76"/>
      <c r="N99" s="70"/>
      <c r="O99" s="192" t="s">
        <v>2101</v>
      </c>
      <c r="P99" s="121" t="s">
        <v>2099</v>
      </c>
      <c r="Q99" s="122"/>
    </row>
    <row r="100" spans="1:17" ht="24">
      <c r="A100" s="101" t="s">
        <v>979</v>
      </c>
      <c r="B100" s="68" t="s">
        <v>2105</v>
      </c>
      <c r="C100" s="85"/>
      <c r="D100" s="75"/>
      <c r="E100" s="76"/>
      <c r="F100" s="75"/>
      <c r="G100" s="76"/>
      <c r="H100" s="70"/>
      <c r="I100" s="69"/>
      <c r="J100" s="75"/>
      <c r="K100" s="76" t="s">
        <v>25</v>
      </c>
      <c r="L100" s="75"/>
      <c r="M100" s="76"/>
      <c r="N100" s="70"/>
      <c r="O100" s="192" t="s">
        <v>2106</v>
      </c>
      <c r="P100" s="121" t="s">
        <v>2107</v>
      </c>
      <c r="Q100" s="122"/>
    </row>
    <row r="101" spans="1:17">
      <c r="A101" s="101" t="s">
        <v>979</v>
      </c>
      <c r="B101" s="68" t="s">
        <v>2108</v>
      </c>
      <c r="C101" s="85"/>
      <c r="D101" s="75"/>
      <c r="E101" s="76"/>
      <c r="F101" s="75"/>
      <c r="G101" s="76"/>
      <c r="H101" s="70"/>
      <c r="I101" s="69"/>
      <c r="J101" s="75"/>
      <c r="K101" s="76" t="s">
        <v>25</v>
      </c>
      <c r="L101" s="75"/>
      <c r="M101" s="76"/>
      <c r="N101" s="70"/>
      <c r="O101" s="192" t="s">
        <v>2109</v>
      </c>
      <c r="P101" s="121" t="s">
        <v>2107</v>
      </c>
      <c r="Q101" s="122"/>
    </row>
    <row r="102" spans="1:17">
      <c r="A102" s="101" t="s">
        <v>979</v>
      </c>
      <c r="B102" s="68" t="s">
        <v>2110</v>
      </c>
      <c r="C102" s="85"/>
      <c r="D102" s="75"/>
      <c r="E102" s="76"/>
      <c r="F102" s="75"/>
      <c r="G102" s="76"/>
      <c r="H102" s="70"/>
      <c r="I102" s="69"/>
      <c r="J102" s="75"/>
      <c r="K102" s="76" t="s">
        <v>25</v>
      </c>
      <c r="L102" s="75"/>
      <c r="M102" s="76"/>
      <c r="N102" s="70"/>
      <c r="O102" s="192" t="s">
        <v>2111</v>
      </c>
      <c r="P102" s="121" t="s">
        <v>2112</v>
      </c>
      <c r="Q102" s="122"/>
    </row>
    <row r="103" spans="1:17">
      <c r="A103" s="101" t="s">
        <v>979</v>
      </c>
      <c r="B103" s="68" t="s">
        <v>2113</v>
      </c>
      <c r="C103" s="85"/>
      <c r="D103" s="75"/>
      <c r="E103" s="76"/>
      <c r="F103" s="75"/>
      <c r="G103" s="76"/>
      <c r="H103" s="70"/>
      <c r="I103" s="69"/>
      <c r="J103" s="75" t="s">
        <v>25</v>
      </c>
      <c r="K103" s="76"/>
      <c r="L103" s="75"/>
      <c r="M103" s="76"/>
      <c r="N103" s="70"/>
      <c r="O103" s="192" t="s">
        <v>2114</v>
      </c>
      <c r="P103" s="121" t="s">
        <v>2115</v>
      </c>
      <c r="Q103" s="122"/>
    </row>
    <row r="104" spans="1:17">
      <c r="A104" s="101" t="s">
        <v>979</v>
      </c>
      <c r="B104" s="68" t="s">
        <v>2116</v>
      </c>
      <c r="C104" s="85"/>
      <c r="D104" s="75"/>
      <c r="E104" s="76"/>
      <c r="F104" s="75"/>
      <c r="G104" s="76"/>
      <c r="H104" s="70"/>
      <c r="I104" s="69"/>
      <c r="J104" s="75"/>
      <c r="K104" s="76" t="s">
        <v>25</v>
      </c>
      <c r="L104" s="75"/>
      <c r="M104" s="76"/>
      <c r="N104" s="70"/>
      <c r="O104" s="192" t="s">
        <v>2117</v>
      </c>
      <c r="P104" s="121" t="s">
        <v>2115</v>
      </c>
      <c r="Q104" s="122"/>
    </row>
    <row r="105" spans="1:17">
      <c r="A105" s="101" t="s">
        <v>979</v>
      </c>
      <c r="B105" s="68" t="s">
        <v>2118</v>
      </c>
      <c r="C105" s="85"/>
      <c r="D105" s="75"/>
      <c r="E105" s="76"/>
      <c r="F105" s="75"/>
      <c r="G105" s="76"/>
      <c r="H105" s="70"/>
      <c r="I105" s="69" t="s">
        <v>25</v>
      </c>
      <c r="J105" s="75"/>
      <c r="K105" s="76"/>
      <c r="L105" s="75"/>
      <c r="M105" s="76"/>
      <c r="N105" s="70"/>
      <c r="O105" s="192" t="s">
        <v>2119</v>
      </c>
      <c r="P105" s="121" t="s">
        <v>2120</v>
      </c>
      <c r="Q105" s="122"/>
    </row>
    <row r="106" spans="1:17" ht="24">
      <c r="A106" s="101" t="s">
        <v>979</v>
      </c>
      <c r="B106" s="68" t="s">
        <v>2121</v>
      </c>
      <c r="C106" s="85"/>
      <c r="D106" s="75"/>
      <c r="E106" s="76" t="s">
        <v>17</v>
      </c>
      <c r="F106" s="75"/>
      <c r="G106" s="76"/>
      <c r="H106" s="70"/>
      <c r="I106" s="69"/>
      <c r="J106" s="75"/>
      <c r="K106" s="76"/>
      <c r="L106" s="75"/>
      <c r="M106" s="76"/>
      <c r="N106" s="70"/>
      <c r="O106" s="192" t="s">
        <v>2122</v>
      </c>
      <c r="P106" s="121" t="s">
        <v>2123</v>
      </c>
      <c r="Q106" s="122"/>
    </row>
    <row r="107" spans="1:17">
      <c r="B107" s="195" t="s">
        <v>2244</v>
      </c>
      <c r="C107" s="85"/>
      <c r="D107" s="75"/>
      <c r="E107" s="76"/>
      <c r="F107" s="75"/>
      <c r="G107" s="76"/>
      <c r="H107" s="70"/>
      <c r="I107" s="69"/>
      <c r="J107" s="75"/>
      <c r="K107" s="76"/>
      <c r="L107" s="75"/>
      <c r="M107" s="76"/>
      <c r="N107" s="70"/>
      <c r="O107" s="192"/>
      <c r="P107" s="121"/>
      <c r="Q107" s="122"/>
    </row>
    <row r="108" spans="1:17">
      <c r="A108" s="101" t="s">
        <v>979</v>
      </c>
      <c r="B108" s="68" t="s">
        <v>2238</v>
      </c>
      <c r="C108" s="85"/>
      <c r="D108" s="75"/>
      <c r="E108" s="76"/>
      <c r="F108" s="75"/>
      <c r="G108" s="76"/>
      <c r="H108" s="70"/>
      <c r="I108" s="69"/>
      <c r="J108" s="75"/>
      <c r="K108" s="76" t="s">
        <v>25</v>
      </c>
      <c r="L108" s="75"/>
      <c r="M108" s="76"/>
      <c r="N108" s="70"/>
      <c r="O108" s="192" t="s">
        <v>2192</v>
      </c>
      <c r="P108" s="121" t="s">
        <v>2239</v>
      </c>
      <c r="Q108" s="122"/>
    </row>
    <row r="109" spans="1:17" ht="24">
      <c r="A109" s="101" t="s">
        <v>979</v>
      </c>
      <c r="B109" s="68" t="s">
        <v>2193</v>
      </c>
      <c r="C109" s="85"/>
      <c r="D109" s="75" t="s">
        <v>25</v>
      </c>
      <c r="E109" s="76"/>
      <c r="F109" s="75"/>
      <c r="G109" s="76"/>
      <c r="H109" s="70"/>
      <c r="I109" s="69"/>
      <c r="J109" s="75"/>
      <c r="K109" s="76"/>
      <c r="L109" s="75"/>
      <c r="M109" s="76"/>
      <c r="N109" s="70"/>
      <c r="O109" s="192" t="s">
        <v>2194</v>
      </c>
      <c r="P109" s="121" t="s">
        <v>2240</v>
      </c>
      <c r="Q109" s="122"/>
    </row>
    <row r="110" spans="1:17" ht="24">
      <c r="A110" s="101" t="s">
        <v>979</v>
      </c>
      <c r="B110" s="68" t="s">
        <v>2196</v>
      </c>
      <c r="C110" s="85"/>
      <c r="D110" s="75"/>
      <c r="E110" s="76" t="s">
        <v>25</v>
      </c>
      <c r="F110" s="75"/>
      <c r="G110" s="76"/>
      <c r="H110" s="70"/>
      <c r="I110" s="69"/>
      <c r="J110" s="75"/>
      <c r="K110" s="76"/>
      <c r="L110" s="75"/>
      <c r="M110" s="76"/>
      <c r="N110" s="70"/>
      <c r="O110" s="192" t="s">
        <v>2197</v>
      </c>
      <c r="P110" s="121" t="s">
        <v>2195</v>
      </c>
      <c r="Q110" s="122"/>
    </row>
    <row r="111" spans="1:17" ht="24">
      <c r="A111" s="101" t="s">
        <v>979</v>
      </c>
      <c r="B111" s="68" t="s">
        <v>2198</v>
      </c>
      <c r="C111" s="85"/>
      <c r="D111" s="75"/>
      <c r="E111" s="76"/>
      <c r="F111" s="75"/>
      <c r="G111" s="76"/>
      <c r="H111" s="70"/>
      <c r="I111" s="69" t="s">
        <v>25</v>
      </c>
      <c r="J111" s="75"/>
      <c r="K111" s="76"/>
      <c r="L111" s="75"/>
      <c r="M111" s="76"/>
      <c r="N111" s="70"/>
      <c r="O111" s="192" t="s">
        <v>2199</v>
      </c>
      <c r="P111" s="121" t="s">
        <v>2195</v>
      </c>
      <c r="Q111" s="122"/>
    </row>
    <row r="112" spans="1:17">
      <c r="A112" s="101" t="s">
        <v>979</v>
      </c>
      <c r="B112" s="68" t="s">
        <v>2200</v>
      </c>
      <c r="C112" s="85"/>
      <c r="D112" s="75"/>
      <c r="E112" s="76"/>
      <c r="F112" s="75"/>
      <c r="G112" s="76"/>
      <c r="H112" s="70"/>
      <c r="I112" s="69" t="s">
        <v>25</v>
      </c>
      <c r="J112" s="75"/>
      <c r="K112" s="76"/>
      <c r="L112" s="75"/>
      <c r="M112" s="76"/>
      <c r="N112" s="70"/>
      <c r="O112" s="192" t="s">
        <v>2201</v>
      </c>
      <c r="P112" s="121" t="s">
        <v>2195</v>
      </c>
      <c r="Q112" s="122"/>
    </row>
    <row r="113" spans="1:17">
      <c r="A113" s="101" t="s">
        <v>979</v>
      </c>
      <c r="B113" s="68" t="s">
        <v>2203</v>
      </c>
      <c r="C113" s="85" t="s">
        <v>25</v>
      </c>
      <c r="D113" s="75"/>
      <c r="E113" s="76"/>
      <c r="F113" s="75"/>
      <c r="G113" s="76"/>
      <c r="H113" s="70"/>
      <c r="I113" s="69"/>
      <c r="J113" s="75"/>
      <c r="K113" s="76"/>
      <c r="L113" s="75"/>
      <c r="M113" s="76"/>
      <c r="N113" s="70"/>
      <c r="O113" s="192" t="s">
        <v>2204</v>
      </c>
      <c r="P113" s="121" t="s">
        <v>2202</v>
      </c>
      <c r="Q113" s="122"/>
    </row>
    <row r="114" spans="1:17">
      <c r="A114" s="101" t="s">
        <v>979</v>
      </c>
      <c r="B114" s="68" t="s">
        <v>2205</v>
      </c>
      <c r="C114" s="85" t="s">
        <v>25</v>
      </c>
      <c r="D114" s="75"/>
      <c r="E114" s="76"/>
      <c r="F114" s="75"/>
      <c r="G114" s="76"/>
      <c r="H114" s="70"/>
      <c r="I114" s="69"/>
      <c r="J114" s="75"/>
      <c r="K114" s="76"/>
      <c r="L114" s="75"/>
      <c r="M114" s="76"/>
      <c r="N114" s="70"/>
      <c r="O114" s="192" t="s">
        <v>2206</v>
      </c>
      <c r="P114" s="121" t="s">
        <v>2202</v>
      </c>
      <c r="Q114" s="122"/>
    </row>
    <row r="115" spans="1:17" ht="24">
      <c r="A115" s="101" t="s">
        <v>979</v>
      </c>
      <c r="B115" s="68" t="s">
        <v>2207</v>
      </c>
      <c r="C115" s="85" t="s">
        <v>25</v>
      </c>
      <c r="D115" s="75"/>
      <c r="E115" s="76"/>
      <c r="F115" s="75"/>
      <c r="G115" s="76"/>
      <c r="H115" s="70"/>
      <c r="I115" s="69"/>
      <c r="J115" s="75"/>
      <c r="K115" s="76"/>
      <c r="L115" s="75"/>
      <c r="M115" s="76"/>
      <c r="N115" s="70"/>
      <c r="O115" s="192" t="s">
        <v>2208</v>
      </c>
      <c r="P115" s="121" t="s">
        <v>2202</v>
      </c>
      <c r="Q115" s="122"/>
    </row>
    <row r="116" spans="1:17">
      <c r="A116" s="101" t="s">
        <v>979</v>
      </c>
      <c r="B116" s="68" t="s">
        <v>2210</v>
      </c>
      <c r="C116" s="85"/>
      <c r="D116" s="75"/>
      <c r="E116" s="76"/>
      <c r="F116" s="75"/>
      <c r="G116" s="76"/>
      <c r="H116" s="70"/>
      <c r="I116" s="69"/>
      <c r="J116" s="75"/>
      <c r="K116" s="76" t="s">
        <v>25</v>
      </c>
      <c r="L116" s="75"/>
      <c r="M116" s="76"/>
      <c r="N116" s="70"/>
      <c r="O116" s="192" t="s">
        <v>2211</v>
      </c>
      <c r="P116" s="121" t="s">
        <v>2209</v>
      </c>
      <c r="Q116" s="122"/>
    </row>
    <row r="117" spans="1:17" ht="24">
      <c r="A117" s="101" t="s">
        <v>979</v>
      </c>
      <c r="B117" s="68" t="s">
        <v>2212</v>
      </c>
      <c r="C117" s="85" t="s">
        <v>25</v>
      </c>
      <c r="D117" s="75"/>
      <c r="E117" s="76"/>
      <c r="F117" s="75"/>
      <c r="G117" s="76"/>
      <c r="H117" s="70"/>
      <c r="I117" s="69"/>
      <c r="J117" s="75"/>
      <c r="K117" s="76"/>
      <c r="L117" s="75"/>
      <c r="M117" s="76"/>
      <c r="N117" s="70"/>
      <c r="O117" s="192" t="s">
        <v>2213</v>
      </c>
      <c r="P117" s="121" t="s">
        <v>2241</v>
      </c>
      <c r="Q117" s="122"/>
    </row>
    <row r="118" spans="1:17">
      <c r="A118" s="101" t="s">
        <v>979</v>
      </c>
      <c r="B118" s="68" t="s">
        <v>2214</v>
      </c>
      <c r="C118" s="85" t="s">
        <v>25</v>
      </c>
      <c r="D118" s="75"/>
      <c r="E118" s="76"/>
      <c r="F118" s="75"/>
      <c r="G118" s="76"/>
      <c r="H118" s="70"/>
      <c r="I118" s="69"/>
      <c r="J118" s="75"/>
      <c r="K118" s="76"/>
      <c r="L118" s="75"/>
      <c r="M118" s="76"/>
      <c r="N118" s="70"/>
      <c r="O118" s="192" t="s">
        <v>2215</v>
      </c>
      <c r="P118" s="121" t="s">
        <v>2241</v>
      </c>
      <c r="Q118" s="122"/>
    </row>
    <row r="119" spans="1:17">
      <c r="A119" s="101" t="s">
        <v>979</v>
      </c>
      <c r="B119" s="68" t="s">
        <v>2217</v>
      </c>
      <c r="C119" s="85"/>
      <c r="D119" s="75"/>
      <c r="E119" s="76"/>
      <c r="F119" s="75"/>
      <c r="G119" s="76"/>
      <c r="H119" s="70"/>
      <c r="I119" s="69" t="s">
        <v>25</v>
      </c>
      <c r="J119" s="75"/>
      <c r="K119" s="76"/>
      <c r="L119" s="75"/>
      <c r="M119" s="76"/>
      <c r="N119" s="70"/>
      <c r="O119" s="192" t="s">
        <v>2218</v>
      </c>
      <c r="P119" s="121" t="s">
        <v>2216</v>
      </c>
      <c r="Q119" s="122"/>
    </row>
    <row r="120" spans="1:17">
      <c r="A120" s="101" t="s">
        <v>979</v>
      </c>
      <c r="B120" s="68" t="s">
        <v>2219</v>
      </c>
      <c r="C120" s="85"/>
      <c r="D120" s="75"/>
      <c r="E120" s="76"/>
      <c r="F120" s="75"/>
      <c r="G120" s="76"/>
      <c r="H120" s="70"/>
      <c r="I120" s="69" t="s">
        <v>25</v>
      </c>
      <c r="J120" s="75"/>
      <c r="K120" s="76"/>
      <c r="L120" s="75"/>
      <c r="M120" s="76"/>
      <c r="N120" s="70"/>
      <c r="O120" s="192" t="s">
        <v>2220</v>
      </c>
      <c r="P120" s="121" t="s">
        <v>2216</v>
      </c>
      <c r="Q120" s="122"/>
    </row>
    <row r="121" spans="1:17">
      <c r="A121" s="101" t="s">
        <v>979</v>
      </c>
      <c r="B121" s="68" t="s">
        <v>2230</v>
      </c>
      <c r="C121" s="85"/>
      <c r="D121" s="75"/>
      <c r="E121" s="76"/>
      <c r="F121" s="75"/>
      <c r="G121" s="76"/>
      <c r="H121" s="70"/>
      <c r="I121" s="69" t="s">
        <v>25</v>
      </c>
      <c r="J121" s="75"/>
      <c r="K121" s="76"/>
      <c r="L121" s="75"/>
      <c r="M121" s="76"/>
      <c r="N121" s="70"/>
      <c r="O121" s="192" t="s">
        <v>2231</v>
      </c>
      <c r="P121" s="121" t="s">
        <v>2243</v>
      </c>
      <c r="Q121" s="122"/>
    </row>
    <row r="122" spans="1:17" ht="24">
      <c r="A122" s="101" t="s">
        <v>979</v>
      </c>
      <c r="B122" s="68" t="s">
        <v>2233</v>
      </c>
      <c r="C122" s="85"/>
      <c r="D122" s="75"/>
      <c r="E122" s="76"/>
      <c r="F122" s="75"/>
      <c r="G122" s="76"/>
      <c r="H122" s="70"/>
      <c r="I122" s="69"/>
      <c r="J122" s="75" t="s">
        <v>25</v>
      </c>
      <c r="K122" s="76"/>
      <c r="L122" s="75"/>
      <c r="M122" s="76"/>
      <c r="N122" s="70"/>
      <c r="O122" s="192" t="s">
        <v>2234</v>
      </c>
      <c r="P122" s="121" t="s">
        <v>2232</v>
      </c>
      <c r="Q122" s="122"/>
    </row>
    <row r="123" spans="1:17">
      <c r="A123" s="101" t="s">
        <v>979</v>
      </c>
      <c r="B123" s="68" t="s">
        <v>2236</v>
      </c>
      <c r="C123" s="85"/>
      <c r="D123" s="75"/>
      <c r="E123" s="76"/>
      <c r="F123" s="75"/>
      <c r="G123" s="76"/>
      <c r="H123" s="70"/>
      <c r="I123" s="69"/>
      <c r="J123" s="75"/>
      <c r="K123" s="76" t="s">
        <v>25</v>
      </c>
      <c r="L123" s="75"/>
      <c r="M123" s="76"/>
      <c r="N123" s="70"/>
      <c r="O123" s="192" t="s">
        <v>2237</v>
      </c>
      <c r="P123" s="121" t="s">
        <v>2235</v>
      </c>
      <c r="Q123" s="122"/>
    </row>
    <row r="124" spans="1:17">
      <c r="B124" s="195" t="s">
        <v>1808</v>
      </c>
      <c r="C124" s="85"/>
      <c r="D124" s="75"/>
      <c r="E124" s="76"/>
      <c r="F124" s="75"/>
      <c r="G124" s="76"/>
      <c r="H124" s="70"/>
      <c r="I124" s="69"/>
      <c r="J124" s="75"/>
      <c r="K124" s="76"/>
      <c r="L124" s="75"/>
      <c r="M124" s="76"/>
      <c r="N124" s="70"/>
      <c r="O124" s="192"/>
      <c r="P124" s="121"/>
      <c r="Q124" s="122"/>
    </row>
    <row r="125" spans="1:17" ht="24">
      <c r="A125" s="101" t="s">
        <v>979</v>
      </c>
      <c r="B125" s="68" t="s">
        <v>2245</v>
      </c>
      <c r="C125" s="85"/>
      <c r="D125" s="75"/>
      <c r="E125" s="189" t="s">
        <v>25</v>
      </c>
      <c r="F125" s="75"/>
      <c r="G125" s="76"/>
      <c r="H125" s="70"/>
      <c r="I125" s="69"/>
      <c r="J125" s="75"/>
      <c r="K125" s="76"/>
      <c r="L125" s="75"/>
      <c r="M125" s="76"/>
      <c r="N125" s="70"/>
      <c r="O125" s="192" t="s">
        <v>2246</v>
      </c>
      <c r="P125" s="121" t="s">
        <v>2247</v>
      </c>
      <c r="Q125" s="122"/>
    </row>
    <row r="126" spans="1:17">
      <c r="A126" s="101" t="s">
        <v>979</v>
      </c>
      <c r="B126" s="68" t="s">
        <v>2248</v>
      </c>
      <c r="C126" s="85"/>
      <c r="D126" s="75"/>
      <c r="E126" s="76"/>
      <c r="F126" s="75"/>
      <c r="G126" s="76"/>
      <c r="H126" s="70"/>
      <c r="I126" s="69"/>
      <c r="J126" s="75"/>
      <c r="K126" s="189" t="s">
        <v>25</v>
      </c>
      <c r="L126" s="75"/>
      <c r="M126" s="76"/>
      <c r="N126" s="70"/>
      <c r="O126" s="192" t="s">
        <v>2249</v>
      </c>
      <c r="P126" s="121" t="s">
        <v>2250</v>
      </c>
      <c r="Q126" s="122"/>
    </row>
    <row r="127" spans="1:17">
      <c r="A127" s="101" t="s">
        <v>979</v>
      </c>
      <c r="B127" s="68" t="s">
        <v>2251</v>
      </c>
      <c r="C127" s="85"/>
      <c r="D127" s="75"/>
      <c r="E127" s="76" t="s">
        <v>25</v>
      </c>
      <c r="F127" s="75"/>
      <c r="G127" s="76"/>
      <c r="H127" s="70"/>
      <c r="I127" s="69"/>
      <c r="J127" s="75"/>
      <c r="K127" s="76"/>
      <c r="L127" s="75"/>
      <c r="M127" s="76"/>
      <c r="N127" s="70"/>
      <c r="O127" s="192" t="s">
        <v>2252</v>
      </c>
      <c r="P127" s="121" t="s">
        <v>2253</v>
      </c>
      <c r="Q127" s="122"/>
    </row>
    <row r="128" spans="1:17">
      <c r="A128" s="101" t="s">
        <v>979</v>
      </c>
      <c r="B128" s="68" t="s">
        <v>2254</v>
      </c>
      <c r="C128" s="85" t="s">
        <v>25</v>
      </c>
      <c r="D128" s="75"/>
      <c r="E128" s="76"/>
      <c r="F128" s="75"/>
      <c r="G128" s="76"/>
      <c r="H128" s="70"/>
      <c r="I128" s="69"/>
      <c r="J128" s="75"/>
      <c r="K128" s="76"/>
      <c r="L128" s="75"/>
      <c r="M128" s="76"/>
      <c r="N128" s="70"/>
      <c r="O128" s="192" t="s">
        <v>2255</v>
      </c>
      <c r="P128" s="121" t="s">
        <v>2256</v>
      </c>
      <c r="Q128" s="122"/>
    </row>
    <row r="129" spans="1:17">
      <c r="A129" s="101" t="s">
        <v>979</v>
      </c>
      <c r="B129" s="68" t="s">
        <v>2257</v>
      </c>
      <c r="C129" s="85" t="s">
        <v>25</v>
      </c>
      <c r="D129" s="75"/>
      <c r="E129" s="76"/>
      <c r="F129" s="75"/>
      <c r="G129" s="76"/>
      <c r="H129" s="70"/>
      <c r="I129" s="69"/>
      <c r="J129" s="75"/>
      <c r="K129" s="76"/>
      <c r="L129" s="75"/>
      <c r="M129" s="76"/>
      <c r="N129" s="70"/>
      <c r="O129" s="192" t="s">
        <v>2258</v>
      </c>
      <c r="P129" s="121" t="s">
        <v>2256</v>
      </c>
      <c r="Q129" s="122"/>
    </row>
    <row r="130" spans="1:17" ht="24">
      <c r="A130" s="101" t="s">
        <v>979</v>
      </c>
      <c r="B130" s="68" t="s">
        <v>2259</v>
      </c>
      <c r="C130" s="85"/>
      <c r="D130" s="75"/>
      <c r="E130" s="189" t="s">
        <v>25</v>
      </c>
      <c r="F130" s="75"/>
      <c r="G130" s="76"/>
      <c r="H130" s="70"/>
      <c r="I130" s="69"/>
      <c r="J130" s="75"/>
      <c r="K130" s="76"/>
      <c r="L130" s="75"/>
      <c r="M130" s="76"/>
      <c r="N130" s="70"/>
      <c r="O130" s="192" t="s">
        <v>2260</v>
      </c>
      <c r="P130" s="121" t="s">
        <v>2261</v>
      </c>
      <c r="Q130" s="122"/>
    </row>
    <row r="131" spans="1:17">
      <c r="A131" s="101" t="s">
        <v>979</v>
      </c>
      <c r="B131" s="68" t="s">
        <v>2262</v>
      </c>
      <c r="C131" s="85" t="s">
        <v>25</v>
      </c>
      <c r="D131" s="75"/>
      <c r="E131" s="76"/>
      <c r="F131" s="75"/>
      <c r="G131" s="76"/>
      <c r="H131" s="70"/>
      <c r="I131" s="69"/>
      <c r="J131" s="75"/>
      <c r="K131" s="76"/>
      <c r="L131" s="75"/>
      <c r="M131" s="76"/>
      <c r="N131" s="70"/>
      <c r="O131" s="192" t="s">
        <v>2263</v>
      </c>
      <c r="P131" s="121" t="s">
        <v>2261</v>
      </c>
      <c r="Q131" s="122"/>
    </row>
    <row r="132" spans="1:17" ht="24">
      <c r="A132" s="101" t="s">
        <v>979</v>
      </c>
      <c r="B132" s="68" t="s">
        <v>2264</v>
      </c>
      <c r="C132" s="85" t="s">
        <v>25</v>
      </c>
      <c r="D132" s="75"/>
      <c r="E132" s="76"/>
      <c r="F132" s="75"/>
      <c r="G132" s="76"/>
      <c r="H132" s="70"/>
      <c r="I132" s="69"/>
      <c r="J132" s="75"/>
      <c r="K132" s="76"/>
      <c r="L132" s="75"/>
      <c r="M132" s="76"/>
      <c r="N132" s="70"/>
      <c r="O132" s="192" t="s">
        <v>2265</v>
      </c>
      <c r="P132" s="121" t="s">
        <v>2261</v>
      </c>
      <c r="Q132" s="122"/>
    </row>
    <row r="133" spans="1:17">
      <c r="A133" s="101" t="s">
        <v>979</v>
      </c>
      <c r="B133" s="68" t="s">
        <v>2266</v>
      </c>
      <c r="C133" s="85" t="s">
        <v>25</v>
      </c>
      <c r="D133" s="75"/>
      <c r="E133" s="76"/>
      <c r="F133" s="75"/>
      <c r="G133" s="76"/>
      <c r="H133" s="70"/>
      <c r="I133" s="69"/>
      <c r="J133" s="75"/>
      <c r="K133" s="76"/>
      <c r="L133" s="75"/>
      <c r="M133" s="76"/>
      <c r="N133" s="70"/>
      <c r="O133" s="192" t="s">
        <v>2267</v>
      </c>
      <c r="P133" s="121" t="s">
        <v>2268</v>
      </c>
      <c r="Q133" s="122"/>
    </row>
    <row r="134" spans="1:17">
      <c r="A134" s="101" t="s">
        <v>979</v>
      </c>
      <c r="B134" s="68" t="s">
        <v>2269</v>
      </c>
      <c r="C134" s="85" t="s">
        <v>25</v>
      </c>
      <c r="D134" s="75"/>
      <c r="E134" s="76"/>
      <c r="F134" s="75"/>
      <c r="G134" s="76"/>
      <c r="H134" s="70"/>
      <c r="I134" s="69"/>
      <c r="J134" s="75"/>
      <c r="K134" s="76"/>
      <c r="L134" s="75"/>
      <c r="M134" s="76"/>
      <c r="N134" s="70"/>
      <c r="O134" s="192" t="s">
        <v>2270</v>
      </c>
      <c r="P134" s="121" t="s">
        <v>2271</v>
      </c>
      <c r="Q134" s="122"/>
    </row>
    <row r="135" spans="1:17">
      <c r="A135" s="101" t="s">
        <v>979</v>
      </c>
      <c r="B135" s="68" t="s">
        <v>2272</v>
      </c>
      <c r="C135" s="85"/>
      <c r="D135" s="75"/>
      <c r="E135" s="76"/>
      <c r="F135" s="75"/>
      <c r="G135" s="76"/>
      <c r="H135" s="70"/>
      <c r="I135" s="69"/>
      <c r="J135" s="75"/>
      <c r="K135" s="76" t="s">
        <v>25</v>
      </c>
      <c r="L135" s="75"/>
      <c r="M135" s="76"/>
      <c r="N135" s="70"/>
      <c r="O135" s="192" t="s">
        <v>2273</v>
      </c>
      <c r="P135" s="121" t="s">
        <v>2274</v>
      </c>
      <c r="Q135" s="122"/>
    </row>
    <row r="136" spans="1:17" ht="24">
      <c r="A136" s="101" t="s">
        <v>979</v>
      </c>
      <c r="B136" s="68" t="s">
        <v>2275</v>
      </c>
      <c r="C136" s="85" t="s">
        <v>25</v>
      </c>
      <c r="D136" s="75"/>
      <c r="E136" s="76"/>
      <c r="F136" s="75"/>
      <c r="G136" s="76"/>
      <c r="H136" s="70"/>
      <c r="I136" s="69"/>
      <c r="J136" s="75"/>
      <c r="K136" s="76"/>
      <c r="L136" s="75"/>
      <c r="M136" s="76"/>
      <c r="N136" s="70"/>
      <c r="O136" s="192" t="s">
        <v>2276</v>
      </c>
      <c r="P136" s="121" t="s">
        <v>2277</v>
      </c>
      <c r="Q136" s="122"/>
    </row>
    <row r="137" spans="1:17">
      <c r="A137" s="101" t="s">
        <v>979</v>
      </c>
      <c r="B137" s="68" t="s">
        <v>2278</v>
      </c>
      <c r="C137" s="85" t="s">
        <v>174</v>
      </c>
      <c r="D137" s="75"/>
      <c r="E137" s="76"/>
      <c r="F137" s="75"/>
      <c r="G137" s="76"/>
      <c r="H137" s="70"/>
      <c r="I137" s="69"/>
      <c r="J137" s="75"/>
      <c r="K137" s="76"/>
      <c r="L137" s="75"/>
      <c r="M137" s="76"/>
      <c r="N137" s="70"/>
      <c r="O137" s="192" t="s">
        <v>2279</v>
      </c>
      <c r="P137" s="121" t="s">
        <v>2280</v>
      </c>
      <c r="Q137" s="122"/>
    </row>
    <row r="138" spans="1:17">
      <c r="A138" s="101" t="s">
        <v>979</v>
      </c>
      <c r="B138" s="68" t="s">
        <v>2281</v>
      </c>
      <c r="C138" s="85"/>
      <c r="D138" s="75"/>
      <c r="E138" s="76" t="s">
        <v>25</v>
      </c>
      <c r="F138" s="75"/>
      <c r="G138" s="76"/>
      <c r="H138" s="70"/>
      <c r="I138" s="69"/>
      <c r="J138" s="75"/>
      <c r="K138" s="76"/>
      <c r="L138" s="75"/>
      <c r="M138" s="76"/>
      <c r="N138" s="70"/>
      <c r="O138" s="192" t="s">
        <v>2282</v>
      </c>
      <c r="P138" s="121" t="s">
        <v>2283</v>
      </c>
      <c r="Q138" s="122"/>
    </row>
    <row r="139" spans="1:17">
      <c r="A139" s="101" t="s">
        <v>979</v>
      </c>
      <c r="B139" s="68" t="s">
        <v>2284</v>
      </c>
      <c r="C139" s="85"/>
      <c r="D139" s="75"/>
      <c r="E139" s="76" t="s">
        <v>25</v>
      </c>
      <c r="F139" s="75"/>
      <c r="G139" s="76"/>
      <c r="H139" s="70"/>
      <c r="I139" s="69"/>
      <c r="J139" s="75"/>
      <c r="K139" s="76"/>
      <c r="L139" s="75"/>
      <c r="M139" s="76"/>
      <c r="N139" s="70"/>
      <c r="O139" s="192" t="s">
        <v>2285</v>
      </c>
      <c r="P139" s="121" t="s">
        <v>2286</v>
      </c>
      <c r="Q139" s="122"/>
    </row>
    <row r="140" spans="1:17">
      <c r="A140" s="101" t="s">
        <v>979</v>
      </c>
      <c r="B140" s="68" t="s">
        <v>2287</v>
      </c>
      <c r="C140" s="85"/>
      <c r="D140" s="75" t="s">
        <v>25</v>
      </c>
      <c r="E140" s="76"/>
      <c r="F140" s="75"/>
      <c r="G140" s="76"/>
      <c r="H140" s="70"/>
      <c r="I140" s="69"/>
      <c r="J140" s="75"/>
      <c r="K140" s="76"/>
      <c r="L140" s="75"/>
      <c r="M140" s="76"/>
      <c r="N140" s="70"/>
      <c r="O140" s="192" t="s">
        <v>2288</v>
      </c>
      <c r="P140" s="121" t="s">
        <v>2289</v>
      </c>
      <c r="Q140" s="122"/>
    </row>
    <row r="141" spans="1:17">
      <c r="A141" s="101" t="s">
        <v>979</v>
      </c>
      <c r="B141" s="68" t="s">
        <v>2290</v>
      </c>
      <c r="C141" s="85"/>
      <c r="D141" s="75" t="s">
        <v>25</v>
      </c>
      <c r="E141" s="76"/>
      <c r="F141" s="75"/>
      <c r="G141" s="76"/>
      <c r="H141" s="70"/>
      <c r="I141" s="69"/>
      <c r="J141" s="75"/>
      <c r="K141" s="76"/>
      <c r="L141" s="75"/>
      <c r="M141" s="76"/>
      <c r="N141" s="70"/>
      <c r="O141" s="192" t="s">
        <v>2291</v>
      </c>
      <c r="P141" s="121" t="s">
        <v>2289</v>
      </c>
      <c r="Q141" s="122"/>
    </row>
    <row r="142" spans="1:17">
      <c r="A142" s="101" t="s">
        <v>979</v>
      </c>
      <c r="B142" s="68" t="s">
        <v>2292</v>
      </c>
      <c r="C142" s="85" t="s">
        <v>25</v>
      </c>
      <c r="D142" s="75"/>
      <c r="E142" s="76"/>
      <c r="F142" s="75"/>
      <c r="G142" s="76"/>
      <c r="H142" s="70"/>
      <c r="I142" s="69"/>
      <c r="J142" s="75"/>
      <c r="K142" s="76"/>
      <c r="L142" s="75"/>
      <c r="M142" s="76"/>
      <c r="N142" s="70"/>
      <c r="O142" s="192" t="s">
        <v>2293</v>
      </c>
      <c r="P142" s="121" t="s">
        <v>2294</v>
      </c>
      <c r="Q142" s="122"/>
    </row>
    <row r="143" spans="1:17">
      <c r="B143" s="195" t="s">
        <v>2335</v>
      </c>
      <c r="C143" s="85"/>
      <c r="D143" s="75"/>
      <c r="E143" s="76"/>
      <c r="F143" s="75"/>
      <c r="G143" s="76"/>
      <c r="H143" s="70"/>
      <c r="I143" s="69"/>
      <c r="J143" s="75"/>
      <c r="K143" s="76"/>
      <c r="L143" s="75"/>
      <c r="M143" s="76"/>
      <c r="N143" s="70"/>
      <c r="O143" s="192"/>
      <c r="P143" s="121"/>
      <c r="Q143" s="122"/>
    </row>
    <row r="144" spans="1:17" ht="18" customHeight="1">
      <c r="A144" s="101" t="s">
        <v>979</v>
      </c>
      <c r="B144" s="68" t="s">
        <v>2321</v>
      </c>
      <c r="C144" s="85"/>
      <c r="D144" s="75"/>
      <c r="E144" s="76"/>
      <c r="F144" s="75"/>
      <c r="G144" s="76"/>
      <c r="H144" s="70"/>
      <c r="I144" s="69"/>
      <c r="J144" s="75" t="s">
        <v>25</v>
      </c>
      <c r="K144" s="76"/>
      <c r="L144" s="75"/>
      <c r="M144" s="76"/>
      <c r="N144" s="70"/>
      <c r="O144" s="192" t="s">
        <v>2322</v>
      </c>
      <c r="P144" s="121" t="s">
        <v>2323</v>
      </c>
      <c r="Q144" s="122"/>
    </row>
    <row r="145" spans="1:17" ht="24">
      <c r="A145" s="101" t="s">
        <v>979</v>
      </c>
      <c r="B145" s="68" t="s">
        <v>2327</v>
      </c>
      <c r="C145" s="85"/>
      <c r="D145" s="75"/>
      <c r="E145" s="76"/>
      <c r="F145" s="75"/>
      <c r="G145" s="76"/>
      <c r="H145" s="70"/>
      <c r="I145" s="69" t="s">
        <v>25</v>
      </c>
      <c r="J145" s="75"/>
      <c r="K145" s="76"/>
      <c r="L145" s="75"/>
      <c r="M145" s="76"/>
      <c r="N145" s="70"/>
      <c r="O145" s="192" t="s">
        <v>2303</v>
      </c>
      <c r="P145" s="121" t="s">
        <v>2328</v>
      </c>
      <c r="Q145" s="122"/>
    </row>
    <row r="146" spans="1:17" ht="24">
      <c r="A146" s="101" t="s">
        <v>979</v>
      </c>
      <c r="B146" s="68" t="s">
        <v>2332</v>
      </c>
      <c r="C146" s="85"/>
      <c r="D146" s="75"/>
      <c r="E146" s="76" t="s">
        <v>25</v>
      </c>
      <c r="F146" s="75"/>
      <c r="G146" s="76"/>
      <c r="H146" s="70"/>
      <c r="I146" s="69"/>
      <c r="J146" s="75"/>
      <c r="K146" s="76"/>
      <c r="L146" s="75"/>
      <c r="M146" s="76"/>
      <c r="N146" s="70"/>
      <c r="O146" s="192" t="s">
        <v>2333</v>
      </c>
      <c r="P146" s="121" t="s">
        <v>2334</v>
      </c>
      <c r="Q146" s="122"/>
    </row>
    <row r="147" spans="1:17">
      <c r="B147" s="195" t="s">
        <v>2125</v>
      </c>
      <c r="C147" s="85"/>
      <c r="D147" s="75"/>
      <c r="E147" s="76"/>
      <c r="F147" s="75"/>
      <c r="G147" s="76"/>
      <c r="H147" s="70"/>
      <c r="I147" s="69"/>
      <c r="J147" s="75"/>
      <c r="K147" s="76"/>
      <c r="L147" s="75"/>
      <c r="M147" s="76"/>
      <c r="N147" s="70"/>
      <c r="O147" s="192"/>
      <c r="P147" s="121"/>
      <c r="Q147" s="122"/>
    </row>
    <row r="148" spans="1:17">
      <c r="A148" s="101" t="s">
        <v>979</v>
      </c>
      <c r="B148" s="68" t="s">
        <v>1947</v>
      </c>
      <c r="C148" s="85" t="s">
        <v>25</v>
      </c>
      <c r="D148" s="75"/>
      <c r="E148" s="76"/>
      <c r="F148" s="75"/>
      <c r="G148" s="76"/>
      <c r="H148" s="70"/>
      <c r="I148" s="69"/>
      <c r="J148" s="75"/>
      <c r="K148" s="76"/>
      <c r="L148" s="75"/>
      <c r="M148" s="76"/>
      <c r="N148" s="70"/>
      <c r="O148" s="192" t="s">
        <v>1948</v>
      </c>
      <c r="P148" s="121" t="s">
        <v>1949</v>
      </c>
      <c r="Q148" s="122"/>
    </row>
    <row r="149" spans="1:17" ht="24">
      <c r="A149" s="101" t="s">
        <v>979</v>
      </c>
      <c r="B149" s="68" t="s">
        <v>1950</v>
      </c>
      <c r="C149" s="85" t="s">
        <v>25</v>
      </c>
      <c r="D149" s="75"/>
      <c r="E149" s="76"/>
      <c r="F149" s="75"/>
      <c r="G149" s="76"/>
      <c r="H149" s="70"/>
      <c r="I149" s="69"/>
      <c r="J149" s="75"/>
      <c r="K149" s="76"/>
      <c r="L149" s="75"/>
      <c r="M149" s="76"/>
      <c r="N149" s="70"/>
      <c r="O149" s="120" t="s">
        <v>1951</v>
      </c>
      <c r="P149" s="121" t="s">
        <v>1949</v>
      </c>
      <c r="Q149" s="122"/>
    </row>
    <row r="150" spans="1:17">
      <c r="A150" s="101" t="s">
        <v>979</v>
      </c>
      <c r="B150" s="68" t="s">
        <v>1952</v>
      </c>
      <c r="C150" s="85" t="s">
        <v>174</v>
      </c>
      <c r="D150" s="75"/>
      <c r="E150" s="76"/>
      <c r="F150" s="75"/>
      <c r="G150" s="76"/>
      <c r="H150" s="70"/>
      <c r="I150" s="69"/>
      <c r="J150" s="75"/>
      <c r="K150" s="76"/>
      <c r="L150" s="75"/>
      <c r="M150" s="76"/>
      <c r="N150" s="70"/>
      <c r="O150" s="192" t="s">
        <v>1953</v>
      </c>
      <c r="P150" s="121" t="s">
        <v>1954</v>
      </c>
      <c r="Q150" s="122"/>
    </row>
    <row r="151" spans="1:17">
      <c r="A151" s="101" t="s">
        <v>979</v>
      </c>
      <c r="B151" s="68" t="s">
        <v>1955</v>
      </c>
      <c r="C151" s="85"/>
      <c r="D151" s="75"/>
      <c r="E151" s="189" t="s">
        <v>25</v>
      </c>
      <c r="F151" s="75"/>
      <c r="G151" s="76"/>
      <c r="H151" s="70"/>
      <c r="I151" s="69"/>
      <c r="J151" s="75"/>
      <c r="K151" s="76"/>
      <c r="L151" s="75"/>
      <c r="M151" s="76"/>
      <c r="N151" s="70"/>
      <c r="O151" s="120" t="s">
        <v>1956</v>
      </c>
      <c r="P151" s="121" t="s">
        <v>1954</v>
      </c>
      <c r="Q151" s="122"/>
    </row>
    <row r="152" spans="1:17" ht="36">
      <c r="A152" s="101" t="s">
        <v>979</v>
      </c>
      <c r="B152" s="68" t="s">
        <v>1957</v>
      </c>
      <c r="C152" s="85"/>
      <c r="D152" s="75"/>
      <c r="E152" s="76"/>
      <c r="F152" s="75"/>
      <c r="G152" s="76"/>
      <c r="H152" s="70"/>
      <c r="I152" s="69"/>
      <c r="J152" s="75"/>
      <c r="K152" s="189" t="s">
        <v>25</v>
      </c>
      <c r="L152" s="75"/>
      <c r="M152" s="76"/>
      <c r="N152" s="70"/>
      <c r="O152" s="192" t="s">
        <v>1958</v>
      </c>
      <c r="P152" s="121" t="s">
        <v>1959</v>
      </c>
      <c r="Q152" s="122"/>
    </row>
    <row r="153" spans="1:17">
      <c r="A153" s="101" t="s">
        <v>979</v>
      </c>
      <c r="B153" s="68" t="s">
        <v>1960</v>
      </c>
      <c r="C153" s="85"/>
      <c r="D153" s="75"/>
      <c r="E153" s="76"/>
      <c r="F153" s="75"/>
      <c r="G153" s="76"/>
      <c r="H153" s="70"/>
      <c r="I153" s="69" t="s">
        <v>115</v>
      </c>
      <c r="J153" s="75"/>
      <c r="K153" s="76"/>
      <c r="L153" s="75"/>
      <c r="M153" s="76"/>
      <c r="N153" s="70"/>
      <c r="O153" s="120" t="s">
        <v>1961</v>
      </c>
      <c r="P153" s="121" t="s">
        <v>1959</v>
      </c>
      <c r="Q153" s="122"/>
    </row>
    <row r="154" spans="1:17">
      <c r="A154" s="101" t="s">
        <v>979</v>
      </c>
      <c r="B154" s="68" t="s">
        <v>1962</v>
      </c>
      <c r="C154" s="85"/>
      <c r="D154" s="75"/>
      <c r="E154" s="189" t="s">
        <v>25</v>
      </c>
      <c r="F154" s="75"/>
      <c r="G154" s="76"/>
      <c r="H154" s="70"/>
      <c r="I154" s="69"/>
      <c r="J154" s="75"/>
      <c r="K154" s="76"/>
      <c r="L154" s="75"/>
      <c r="M154" s="76"/>
      <c r="N154" s="70"/>
      <c r="O154" s="120" t="s">
        <v>1963</v>
      </c>
      <c r="P154" s="121" t="s">
        <v>1964</v>
      </c>
      <c r="Q154" s="122"/>
    </row>
    <row r="155" spans="1:17">
      <c r="A155" s="101" t="s">
        <v>979</v>
      </c>
      <c r="B155" s="68" t="s">
        <v>1965</v>
      </c>
      <c r="C155" s="85"/>
      <c r="D155" s="75"/>
      <c r="E155" s="76"/>
      <c r="F155" s="75"/>
      <c r="G155" s="76"/>
      <c r="H155" s="70"/>
      <c r="I155" s="69"/>
      <c r="J155" s="75"/>
      <c r="K155" s="189" t="s">
        <v>25</v>
      </c>
      <c r="L155" s="75"/>
      <c r="M155" s="76"/>
      <c r="N155" s="70"/>
      <c r="O155" s="120" t="s">
        <v>1966</v>
      </c>
      <c r="P155" s="121" t="s">
        <v>1964</v>
      </c>
      <c r="Q155" s="122"/>
    </row>
    <row r="156" spans="1:17">
      <c r="A156" s="101" t="s">
        <v>979</v>
      </c>
      <c r="B156" s="68" t="s">
        <v>1967</v>
      </c>
      <c r="C156" s="85"/>
      <c r="D156" s="75"/>
      <c r="E156" s="76"/>
      <c r="F156" s="75"/>
      <c r="G156" s="76"/>
      <c r="H156" s="70"/>
      <c r="I156" s="69"/>
      <c r="J156" s="75"/>
      <c r="K156" s="189" t="s">
        <v>25</v>
      </c>
      <c r="L156" s="75"/>
      <c r="M156" s="76"/>
      <c r="N156" s="70"/>
      <c r="O156" s="192" t="s">
        <v>1968</v>
      </c>
      <c r="P156" s="121" t="s">
        <v>1964</v>
      </c>
      <c r="Q156" s="122"/>
    </row>
    <row r="157" spans="1:17">
      <c r="A157" s="101" t="s">
        <v>979</v>
      </c>
      <c r="B157" s="68" t="s">
        <v>1969</v>
      </c>
      <c r="C157" s="85"/>
      <c r="D157" s="75"/>
      <c r="E157" s="76"/>
      <c r="F157" s="75"/>
      <c r="G157" s="76"/>
      <c r="H157" s="70"/>
      <c r="I157" s="69"/>
      <c r="J157" s="75"/>
      <c r="K157" s="189" t="s">
        <v>25</v>
      </c>
      <c r="L157" s="75"/>
      <c r="M157" s="76"/>
      <c r="N157" s="70"/>
      <c r="O157" s="120" t="s">
        <v>1970</v>
      </c>
      <c r="P157" s="121" t="s">
        <v>1971</v>
      </c>
      <c r="Q157" s="122"/>
    </row>
    <row r="158" spans="1:17">
      <c r="A158" s="101" t="s">
        <v>979</v>
      </c>
      <c r="B158" s="68" t="s">
        <v>1972</v>
      </c>
      <c r="C158" s="85"/>
      <c r="D158" s="75"/>
      <c r="E158" s="76"/>
      <c r="F158" s="75"/>
      <c r="G158" s="76"/>
      <c r="H158" s="70"/>
      <c r="I158" s="69"/>
      <c r="J158" s="75"/>
      <c r="K158" s="189" t="s">
        <v>25</v>
      </c>
      <c r="L158" s="75"/>
      <c r="M158" s="76"/>
      <c r="N158" s="70"/>
      <c r="O158" s="192" t="s">
        <v>1973</v>
      </c>
      <c r="P158" s="121" t="s">
        <v>1971</v>
      </c>
      <c r="Q158" s="122"/>
    </row>
    <row r="159" spans="1:17">
      <c r="A159" s="101" t="s">
        <v>979</v>
      </c>
      <c r="B159" s="68" t="s">
        <v>1974</v>
      </c>
      <c r="C159" s="85"/>
      <c r="D159" s="75"/>
      <c r="E159" s="76"/>
      <c r="F159" s="75"/>
      <c r="G159" s="76"/>
      <c r="H159" s="70"/>
      <c r="I159" s="69"/>
      <c r="J159" s="75"/>
      <c r="K159" s="189" t="s">
        <v>25</v>
      </c>
      <c r="L159" s="75"/>
      <c r="M159" s="76"/>
      <c r="N159" s="70"/>
      <c r="O159" s="192" t="s">
        <v>1975</v>
      </c>
      <c r="P159" s="121" t="s">
        <v>1971</v>
      </c>
      <c r="Q159" s="122"/>
    </row>
    <row r="160" spans="1:17">
      <c r="A160" s="101" t="s">
        <v>979</v>
      </c>
      <c r="B160" s="68" t="s">
        <v>1976</v>
      </c>
      <c r="C160" s="85" t="s">
        <v>25</v>
      </c>
      <c r="D160" s="75"/>
      <c r="E160" s="76"/>
      <c r="F160" s="75"/>
      <c r="G160" s="76"/>
      <c r="H160" s="70"/>
      <c r="I160" s="69"/>
      <c r="J160" s="75"/>
      <c r="K160" s="76"/>
      <c r="L160" s="75"/>
      <c r="M160" s="76"/>
      <c r="N160" s="70"/>
      <c r="O160" s="192" t="s">
        <v>1977</v>
      </c>
      <c r="P160" s="121" t="s">
        <v>1978</v>
      </c>
      <c r="Q160" s="122"/>
    </row>
    <row r="161" spans="1:17">
      <c r="B161" s="151" t="s">
        <v>31</v>
      </c>
      <c r="C161" s="85"/>
      <c r="D161" s="75"/>
      <c r="E161" s="76"/>
      <c r="F161" s="75"/>
      <c r="G161" s="76"/>
      <c r="H161" s="70"/>
      <c r="I161" s="69"/>
      <c r="J161" s="75"/>
      <c r="K161" s="76"/>
      <c r="L161" s="75"/>
      <c r="M161" s="76"/>
      <c r="N161" s="70"/>
      <c r="O161" s="120"/>
      <c r="P161" s="121"/>
      <c r="Q161" s="122"/>
    </row>
    <row r="162" spans="1:17">
      <c r="A162" s="101" t="s">
        <v>980</v>
      </c>
      <c r="B162" s="68" t="s">
        <v>2295</v>
      </c>
      <c r="C162" s="85"/>
      <c r="D162" s="75"/>
      <c r="E162" s="76" t="s">
        <v>115</v>
      </c>
      <c r="F162" s="75"/>
      <c r="G162" s="76"/>
      <c r="H162" s="70"/>
      <c r="I162" s="69"/>
      <c r="J162" s="75"/>
      <c r="K162" s="76"/>
      <c r="L162" s="75"/>
      <c r="M162" s="76"/>
      <c r="N162" s="70"/>
      <c r="O162" s="192"/>
      <c r="P162" s="121" t="s">
        <v>2304</v>
      </c>
      <c r="Q162" s="122"/>
    </row>
    <row r="163" spans="1:17" ht="24">
      <c r="A163" s="101" t="s">
        <v>980</v>
      </c>
      <c r="B163" s="68" t="s">
        <v>2305</v>
      </c>
      <c r="C163" s="85"/>
      <c r="D163" s="75"/>
      <c r="E163" s="76"/>
      <c r="F163" s="75"/>
      <c r="G163" s="76"/>
      <c r="H163" s="70"/>
      <c r="I163" s="69"/>
      <c r="J163" s="75"/>
      <c r="K163" s="76" t="s">
        <v>25</v>
      </c>
      <c r="L163" s="75"/>
      <c r="M163" s="76"/>
      <c r="N163" s="70"/>
      <c r="O163" s="192" t="s">
        <v>2296</v>
      </c>
      <c r="P163" s="121" t="s">
        <v>2297</v>
      </c>
      <c r="Q163" s="122"/>
    </row>
    <row r="164" spans="1:17" ht="24">
      <c r="A164" s="101" t="s">
        <v>980</v>
      </c>
      <c r="B164" s="68" t="s">
        <v>2306</v>
      </c>
      <c r="C164" s="85"/>
      <c r="D164" s="75"/>
      <c r="E164" s="76"/>
      <c r="F164" s="75"/>
      <c r="G164" s="76"/>
      <c r="H164" s="70"/>
      <c r="I164" s="69"/>
      <c r="J164" s="75"/>
      <c r="K164" s="76" t="s">
        <v>25</v>
      </c>
      <c r="L164" s="75"/>
      <c r="M164" s="76"/>
      <c r="N164" s="70"/>
      <c r="O164" s="192" t="s">
        <v>2307</v>
      </c>
      <c r="P164" s="121" t="s">
        <v>2297</v>
      </c>
      <c r="Q164" s="122"/>
    </row>
    <row r="165" spans="1:17" ht="36">
      <c r="A165" s="101" t="s">
        <v>980</v>
      </c>
      <c r="B165" s="68" t="s">
        <v>2308</v>
      </c>
      <c r="C165" s="85"/>
      <c r="D165" s="75"/>
      <c r="E165" s="76" t="s">
        <v>25</v>
      </c>
      <c r="F165" s="75"/>
      <c r="G165" s="76"/>
      <c r="H165" s="70"/>
      <c r="I165" s="69"/>
      <c r="J165" s="75"/>
      <c r="K165" s="76"/>
      <c r="L165" s="75"/>
      <c r="M165" s="76"/>
      <c r="N165" s="70"/>
      <c r="O165" s="192" t="s">
        <v>2309</v>
      </c>
      <c r="P165" s="121" t="s">
        <v>2298</v>
      </c>
      <c r="Q165" s="122"/>
    </row>
    <row r="166" spans="1:17" ht="24">
      <c r="A166" s="101" t="s">
        <v>980</v>
      </c>
      <c r="B166" s="68" t="s">
        <v>2299</v>
      </c>
      <c r="C166" s="85"/>
      <c r="D166" s="75" t="s">
        <v>25</v>
      </c>
      <c r="E166" s="76"/>
      <c r="F166" s="75"/>
      <c r="G166" s="76"/>
      <c r="H166" s="70"/>
      <c r="I166" s="69"/>
      <c r="J166" s="75"/>
      <c r="K166" s="76"/>
      <c r="L166" s="75"/>
      <c r="M166" s="76"/>
      <c r="N166" s="70"/>
      <c r="O166" s="192" t="s">
        <v>2310</v>
      </c>
      <c r="P166" s="121" t="s">
        <v>2298</v>
      </c>
      <c r="Q166" s="122"/>
    </row>
    <row r="167" spans="1:17" ht="24">
      <c r="A167" s="101" t="s">
        <v>980</v>
      </c>
      <c r="B167" s="68" t="s">
        <v>2311</v>
      </c>
      <c r="C167" s="85"/>
      <c r="D167" s="75"/>
      <c r="E167" s="76"/>
      <c r="F167" s="75"/>
      <c r="G167" s="76"/>
      <c r="H167" s="70"/>
      <c r="I167" s="69"/>
      <c r="J167" s="75"/>
      <c r="K167" s="76" t="s">
        <v>115</v>
      </c>
      <c r="L167" s="75"/>
      <c r="M167" s="76"/>
      <c r="N167" s="70"/>
      <c r="O167" s="192" t="s">
        <v>2312</v>
      </c>
      <c r="P167" s="121" t="s">
        <v>2313</v>
      </c>
      <c r="Q167" s="122"/>
    </row>
    <row r="168" spans="1:17">
      <c r="A168" s="101" t="s">
        <v>980</v>
      </c>
      <c r="B168" s="68" t="s">
        <v>2314</v>
      </c>
      <c r="C168" s="85"/>
      <c r="D168" s="75"/>
      <c r="E168" s="76"/>
      <c r="F168" s="75"/>
      <c r="G168" s="76"/>
      <c r="H168" s="70"/>
      <c r="I168" s="69"/>
      <c r="J168" s="75"/>
      <c r="K168" s="76" t="s">
        <v>115</v>
      </c>
      <c r="L168" s="75"/>
      <c r="M168" s="76"/>
      <c r="N168" s="70"/>
      <c r="O168" s="192" t="s">
        <v>2300</v>
      </c>
      <c r="P168" s="121" t="s">
        <v>2301</v>
      </c>
      <c r="Q168" s="122"/>
    </row>
    <row r="169" spans="1:17">
      <c r="A169" s="101" t="s">
        <v>980</v>
      </c>
      <c r="B169" s="68" t="s">
        <v>2317</v>
      </c>
      <c r="C169" s="85"/>
      <c r="D169" s="75"/>
      <c r="E169" s="76"/>
      <c r="F169" s="75"/>
      <c r="G169" s="76"/>
      <c r="H169" s="70"/>
      <c r="I169" s="69"/>
      <c r="J169" s="75" t="s">
        <v>25</v>
      </c>
      <c r="K169" s="76"/>
      <c r="L169" s="75"/>
      <c r="M169" s="76"/>
      <c r="N169" s="70"/>
      <c r="O169" s="192"/>
      <c r="P169" s="121" t="s">
        <v>2318</v>
      </c>
      <c r="Q169" s="122"/>
    </row>
    <row r="170" spans="1:17">
      <c r="A170" s="101" t="s">
        <v>980</v>
      </c>
      <c r="B170" s="68" t="s">
        <v>2319</v>
      </c>
      <c r="C170" s="85"/>
      <c r="D170" s="75"/>
      <c r="E170" s="76"/>
      <c r="F170" s="75"/>
      <c r="G170" s="76"/>
      <c r="H170" s="70"/>
      <c r="I170" s="69"/>
      <c r="J170" s="75" t="s">
        <v>25</v>
      </c>
      <c r="K170" s="76"/>
      <c r="L170" s="75"/>
      <c r="M170" s="76"/>
      <c r="N170" s="70"/>
      <c r="O170" s="192" t="s">
        <v>2320</v>
      </c>
      <c r="P170" s="121" t="s">
        <v>2318</v>
      </c>
      <c r="Q170" s="122"/>
    </row>
    <row r="171" spans="1:17">
      <c r="A171" s="101" t="s">
        <v>980</v>
      </c>
      <c r="B171" s="68" t="s">
        <v>2324</v>
      </c>
      <c r="C171" s="85"/>
      <c r="D171" s="75"/>
      <c r="E171" s="76"/>
      <c r="F171" s="75"/>
      <c r="G171" s="76"/>
      <c r="H171" s="70"/>
      <c r="I171" s="69"/>
      <c r="J171" s="75" t="s">
        <v>25</v>
      </c>
      <c r="K171" s="76"/>
      <c r="L171" s="75"/>
      <c r="M171" s="76"/>
      <c r="N171" s="70"/>
      <c r="O171" s="192"/>
      <c r="P171" s="121" t="s">
        <v>2325</v>
      </c>
      <c r="Q171" s="122"/>
    </row>
    <row r="172" spans="1:17" ht="24">
      <c r="A172" s="101" t="s">
        <v>980</v>
      </c>
      <c r="B172" s="68" t="s">
        <v>2326</v>
      </c>
      <c r="C172" s="85"/>
      <c r="D172" s="75"/>
      <c r="E172" s="76"/>
      <c r="F172" s="75"/>
      <c r="G172" s="76"/>
      <c r="H172" s="70"/>
      <c r="I172" s="69"/>
      <c r="J172" s="75" t="s">
        <v>25</v>
      </c>
      <c r="K172" s="76"/>
      <c r="L172" s="75"/>
      <c r="M172" s="76"/>
      <c r="N172" s="70"/>
      <c r="O172" s="192"/>
      <c r="P172" s="121" t="s">
        <v>2325</v>
      </c>
      <c r="Q172" s="122"/>
    </row>
    <row r="173" spans="1:17">
      <c r="A173" s="101" t="s">
        <v>980</v>
      </c>
      <c r="B173" s="68" t="s">
        <v>2329</v>
      </c>
      <c r="C173" s="85"/>
      <c r="D173" s="75"/>
      <c r="E173" s="76"/>
      <c r="F173" s="75"/>
      <c r="G173" s="76"/>
      <c r="H173" s="70"/>
      <c r="I173" s="69" t="s">
        <v>115</v>
      </c>
      <c r="J173" s="75"/>
      <c r="K173" s="76"/>
      <c r="L173" s="75"/>
      <c r="M173" s="76"/>
      <c r="N173" s="70"/>
      <c r="O173" s="192" t="s">
        <v>2330</v>
      </c>
      <c r="P173" s="121" t="s">
        <v>2331</v>
      </c>
      <c r="Q173" s="122"/>
    </row>
    <row r="174" spans="1:17">
      <c r="A174" s="101" t="s">
        <v>980</v>
      </c>
      <c r="B174" s="68" t="s">
        <v>2221</v>
      </c>
      <c r="C174" s="85"/>
      <c r="D174" s="75"/>
      <c r="E174" s="76"/>
      <c r="F174" s="75"/>
      <c r="G174" s="76"/>
      <c r="H174" s="70"/>
      <c r="I174" s="69"/>
      <c r="J174" s="75"/>
      <c r="K174" s="76" t="s">
        <v>25</v>
      </c>
      <c r="L174" s="75"/>
      <c r="M174" s="76"/>
      <c r="N174" s="70"/>
      <c r="O174" s="192" t="s">
        <v>2222</v>
      </c>
      <c r="P174" s="121" t="s">
        <v>2216</v>
      </c>
      <c r="Q174" s="122"/>
    </row>
    <row r="175" spans="1:17">
      <c r="A175" s="101" t="s">
        <v>980</v>
      </c>
      <c r="B175" s="68" t="s">
        <v>2223</v>
      </c>
      <c r="C175" s="85"/>
      <c r="D175" s="75"/>
      <c r="E175" s="76"/>
      <c r="F175" s="75"/>
      <c r="G175" s="76"/>
      <c r="H175" s="70"/>
      <c r="I175" s="69"/>
      <c r="J175" s="75" t="s">
        <v>25</v>
      </c>
      <c r="K175" s="76"/>
      <c r="L175" s="75"/>
      <c r="M175" s="76"/>
      <c r="N175" s="70"/>
      <c r="O175" s="192" t="s">
        <v>2224</v>
      </c>
      <c r="P175" s="121" t="s">
        <v>2216</v>
      </c>
      <c r="Q175" s="122"/>
    </row>
    <row r="176" spans="1:17" ht="24">
      <c r="A176" s="101" t="s">
        <v>980</v>
      </c>
      <c r="B176" s="68" t="s">
        <v>2225</v>
      </c>
      <c r="C176" s="85"/>
      <c r="D176" s="75"/>
      <c r="E176" s="76"/>
      <c r="F176" s="75"/>
      <c r="G176" s="76"/>
      <c r="H176" s="70"/>
      <c r="I176" s="69" t="s">
        <v>25</v>
      </c>
      <c r="J176" s="75"/>
      <c r="K176" s="76"/>
      <c r="L176" s="75"/>
      <c r="M176" s="76"/>
      <c r="N176" s="70"/>
      <c r="O176" s="192" t="s">
        <v>2226</v>
      </c>
      <c r="P176" s="121" t="s">
        <v>2242</v>
      </c>
      <c r="Q176" s="122"/>
    </row>
    <row r="177" spans="1:17" ht="24">
      <c r="A177" s="101" t="s">
        <v>980</v>
      </c>
      <c r="B177" s="68" t="s">
        <v>2228</v>
      </c>
      <c r="C177" s="85"/>
      <c r="D177" s="75"/>
      <c r="E177" s="76"/>
      <c r="F177" s="75"/>
      <c r="G177" s="76"/>
      <c r="H177" s="70"/>
      <c r="I177" s="69"/>
      <c r="J177" s="75"/>
      <c r="K177" s="189" t="s">
        <v>25</v>
      </c>
      <c r="L177" s="75"/>
      <c r="M177" s="76"/>
      <c r="N177" s="70"/>
      <c r="O177" s="192" t="s">
        <v>2229</v>
      </c>
      <c r="P177" s="121" t="s">
        <v>2227</v>
      </c>
      <c r="Q177" s="122"/>
    </row>
    <row r="178" spans="1:17" ht="24">
      <c r="A178" s="101" t="s">
        <v>980</v>
      </c>
      <c r="B178" s="68" t="s">
        <v>2102</v>
      </c>
      <c r="C178" s="85"/>
      <c r="D178" s="75"/>
      <c r="E178" s="76"/>
      <c r="F178" s="75"/>
      <c r="G178" s="76"/>
      <c r="H178" s="70"/>
      <c r="I178" s="69" t="s">
        <v>25</v>
      </c>
      <c r="J178" s="75"/>
      <c r="K178" s="76"/>
      <c r="L178" s="75"/>
      <c r="M178" s="76"/>
      <c r="N178" s="70"/>
      <c r="O178" s="192" t="s">
        <v>2103</v>
      </c>
      <c r="P178" s="121" t="s">
        <v>2104</v>
      </c>
      <c r="Q178" s="122"/>
    </row>
    <row r="179" spans="1:17" ht="23.25" customHeight="1">
      <c r="B179" s="151" t="s">
        <v>1072</v>
      </c>
      <c r="C179" s="103"/>
      <c r="D179" s="79"/>
      <c r="E179" s="80"/>
      <c r="F179" s="79"/>
      <c r="G179" s="80"/>
      <c r="H179" s="81"/>
      <c r="I179" s="78"/>
      <c r="J179" s="79"/>
      <c r="K179" s="80"/>
      <c r="L179" s="79"/>
      <c r="M179" s="80"/>
      <c r="N179" s="81"/>
      <c r="O179" s="125"/>
      <c r="P179" s="123"/>
      <c r="Q179" s="124"/>
    </row>
    <row r="180" spans="1:17">
      <c r="A180" s="101" t="s">
        <v>981</v>
      </c>
      <c r="B180" s="68" t="s">
        <v>1890</v>
      </c>
      <c r="C180" s="85"/>
      <c r="D180" s="75"/>
      <c r="E180" s="76"/>
      <c r="F180" s="75"/>
      <c r="G180" s="76"/>
      <c r="H180" s="70"/>
      <c r="I180" s="69"/>
      <c r="J180" s="75"/>
      <c r="K180" s="76" t="s">
        <v>25</v>
      </c>
      <c r="L180" s="75"/>
      <c r="M180" s="76"/>
      <c r="N180" s="70"/>
      <c r="O180" s="120" t="s">
        <v>1927</v>
      </c>
      <c r="P180" s="121" t="s">
        <v>1928</v>
      </c>
      <c r="Q180" s="122"/>
    </row>
    <row r="181" spans="1:17">
      <c r="A181" s="101" t="s">
        <v>981</v>
      </c>
      <c r="B181" s="68" t="s">
        <v>2315</v>
      </c>
      <c r="C181" s="85"/>
      <c r="D181" s="75"/>
      <c r="E181" s="76"/>
      <c r="F181" s="75"/>
      <c r="G181" s="76"/>
      <c r="H181" s="70"/>
      <c r="I181" s="69"/>
      <c r="J181" s="75"/>
      <c r="K181" s="76" t="s">
        <v>25</v>
      </c>
      <c r="L181" s="75"/>
      <c r="M181" s="76"/>
      <c r="N181" s="70"/>
      <c r="O181" s="192" t="s">
        <v>2302</v>
      </c>
      <c r="P181" s="121" t="s">
        <v>2316</v>
      </c>
      <c r="Q181" s="122"/>
    </row>
    <row r="182" spans="1:17" ht="24">
      <c r="A182" s="101" t="s">
        <v>981</v>
      </c>
      <c r="B182" s="68" t="s">
        <v>1891</v>
      </c>
      <c r="C182" s="85"/>
      <c r="D182" s="75"/>
      <c r="E182" s="76"/>
      <c r="F182" s="75"/>
      <c r="G182" s="76"/>
      <c r="H182" s="70"/>
      <c r="I182" s="69" t="s">
        <v>25</v>
      </c>
      <c r="J182" s="75"/>
      <c r="K182" s="76"/>
      <c r="L182" s="75"/>
      <c r="M182" s="76"/>
      <c r="N182" s="70"/>
      <c r="O182" s="120" t="s">
        <v>1892</v>
      </c>
      <c r="P182" s="121"/>
      <c r="Q182" s="122"/>
    </row>
    <row r="183" spans="1:17">
      <c r="A183" s="101" t="s">
        <v>981</v>
      </c>
      <c r="B183" s="68" t="s">
        <v>1929</v>
      </c>
      <c r="C183" s="85"/>
      <c r="D183" s="75"/>
      <c r="E183" s="76"/>
      <c r="F183" s="75"/>
      <c r="G183" s="76"/>
      <c r="H183" s="70"/>
      <c r="I183" s="69" t="s">
        <v>25</v>
      </c>
      <c r="J183" s="75"/>
      <c r="K183" s="76"/>
      <c r="L183" s="75"/>
      <c r="M183" s="76"/>
      <c r="N183" s="70"/>
      <c r="O183" s="120" t="s">
        <v>1893</v>
      </c>
      <c r="P183" s="121"/>
      <c r="Q183" s="122"/>
    </row>
    <row r="184" spans="1:17">
      <c r="A184" s="101" t="s">
        <v>981</v>
      </c>
      <c r="B184" s="68" t="s">
        <v>1894</v>
      </c>
      <c r="C184" s="85"/>
      <c r="D184" s="75"/>
      <c r="E184" s="76"/>
      <c r="F184" s="75"/>
      <c r="G184" s="76"/>
      <c r="H184" s="70"/>
      <c r="I184" s="69"/>
      <c r="J184" s="75"/>
      <c r="K184" s="76" t="s">
        <v>115</v>
      </c>
      <c r="L184" s="75"/>
      <c r="M184" s="76"/>
      <c r="N184" s="70"/>
      <c r="O184" s="120" t="s">
        <v>1895</v>
      </c>
      <c r="P184" s="121" t="s">
        <v>1896</v>
      </c>
      <c r="Q184" s="122"/>
    </row>
    <row r="185" spans="1:17">
      <c r="A185" s="101" t="s">
        <v>981</v>
      </c>
      <c r="B185" s="68" t="s">
        <v>1897</v>
      </c>
      <c r="C185" s="85"/>
      <c r="D185" s="75"/>
      <c r="E185" s="76"/>
      <c r="F185" s="75"/>
      <c r="G185" s="76"/>
      <c r="H185" s="70"/>
      <c r="I185" s="69" t="s">
        <v>115</v>
      </c>
      <c r="J185" s="75"/>
      <c r="K185" s="76"/>
      <c r="L185" s="75"/>
      <c r="M185" s="76"/>
      <c r="N185" s="70"/>
      <c r="O185" s="192" t="s">
        <v>1930</v>
      </c>
      <c r="P185" s="121"/>
      <c r="Q185" s="122"/>
    </row>
    <row r="186" spans="1:17">
      <c r="A186" s="101" t="s">
        <v>981</v>
      </c>
      <c r="B186" s="68" t="s">
        <v>1898</v>
      </c>
      <c r="C186" s="85"/>
      <c r="D186" s="75"/>
      <c r="E186" s="76"/>
      <c r="F186" s="75"/>
      <c r="G186" s="76"/>
      <c r="H186" s="70"/>
      <c r="I186" s="69"/>
      <c r="J186" s="75"/>
      <c r="K186" s="76" t="s">
        <v>25</v>
      </c>
      <c r="L186" s="75"/>
      <c r="M186" s="76"/>
      <c r="N186" s="70"/>
      <c r="O186" s="120" t="s">
        <v>1931</v>
      </c>
      <c r="P186" s="121"/>
      <c r="Q186" s="122"/>
    </row>
    <row r="187" spans="1:17" ht="24">
      <c r="A187" s="101" t="s">
        <v>981</v>
      </c>
      <c r="B187" s="68" t="s">
        <v>1899</v>
      </c>
      <c r="C187" s="85"/>
      <c r="D187" s="75"/>
      <c r="E187" s="76"/>
      <c r="F187" s="75"/>
      <c r="G187" s="76"/>
      <c r="H187" s="70"/>
      <c r="I187" s="69"/>
      <c r="J187" s="75" t="s">
        <v>25</v>
      </c>
      <c r="K187" s="76"/>
      <c r="L187" s="75"/>
      <c r="M187" s="76"/>
      <c r="N187" s="70"/>
      <c r="O187" s="192" t="s">
        <v>1932</v>
      </c>
      <c r="P187" s="121" t="s">
        <v>1900</v>
      </c>
      <c r="Q187" s="122"/>
    </row>
    <row r="188" spans="1:17" ht="24">
      <c r="A188" s="101" t="s">
        <v>981</v>
      </c>
      <c r="B188" s="68" t="s">
        <v>1901</v>
      </c>
      <c r="C188" s="85"/>
      <c r="D188" s="75"/>
      <c r="E188" s="76"/>
      <c r="F188" s="75"/>
      <c r="G188" s="76"/>
      <c r="H188" s="70"/>
      <c r="I188" s="69"/>
      <c r="J188" s="75" t="s">
        <v>25</v>
      </c>
      <c r="K188" s="76"/>
      <c r="L188" s="75"/>
      <c r="M188" s="76"/>
      <c r="N188" s="70"/>
      <c r="O188" s="120" t="s">
        <v>1933</v>
      </c>
      <c r="P188" s="121"/>
      <c r="Q188" s="122"/>
    </row>
    <row r="189" spans="1:17">
      <c r="A189" s="101" t="s">
        <v>981</v>
      </c>
      <c r="B189" s="68" t="s">
        <v>1902</v>
      </c>
      <c r="C189" s="85"/>
      <c r="D189" s="75"/>
      <c r="E189" s="76"/>
      <c r="F189" s="75"/>
      <c r="G189" s="76"/>
      <c r="H189" s="70"/>
      <c r="I189" s="69"/>
      <c r="J189" s="75"/>
      <c r="K189" s="76" t="s">
        <v>25</v>
      </c>
      <c r="L189" s="75"/>
      <c r="M189" s="76"/>
      <c r="N189" s="70"/>
      <c r="O189" s="192" t="s">
        <v>1934</v>
      </c>
      <c r="P189" s="121" t="s">
        <v>1903</v>
      </c>
      <c r="Q189" s="122"/>
    </row>
    <row r="190" spans="1:17">
      <c r="A190" s="101" t="s">
        <v>981</v>
      </c>
      <c r="B190" s="68" t="s">
        <v>1935</v>
      </c>
      <c r="C190" s="85"/>
      <c r="D190" s="75"/>
      <c r="E190" s="76"/>
      <c r="F190" s="75"/>
      <c r="G190" s="76"/>
      <c r="H190" s="70"/>
      <c r="I190" s="69"/>
      <c r="J190" s="75" t="s">
        <v>25</v>
      </c>
      <c r="K190" s="76"/>
      <c r="L190" s="75"/>
      <c r="M190" s="76"/>
      <c r="N190" s="70"/>
      <c r="O190" s="120" t="s">
        <v>1904</v>
      </c>
      <c r="P190" s="121"/>
      <c r="Q190" s="122"/>
    </row>
    <row r="191" spans="1:17">
      <c r="A191" s="101" t="s">
        <v>981</v>
      </c>
      <c r="B191" s="68" t="s">
        <v>1905</v>
      </c>
      <c r="C191" s="85"/>
      <c r="D191" s="75"/>
      <c r="E191" s="76"/>
      <c r="F191" s="75"/>
      <c r="G191" s="76"/>
      <c r="H191" s="70"/>
      <c r="I191" s="69" t="s">
        <v>25</v>
      </c>
      <c r="J191" s="75"/>
      <c r="K191" s="76"/>
      <c r="L191" s="75"/>
      <c r="M191" s="76"/>
      <c r="N191" s="70"/>
      <c r="O191" s="120" t="s">
        <v>1936</v>
      </c>
      <c r="P191" s="121" t="s">
        <v>1906</v>
      </c>
      <c r="Q191" s="122"/>
    </row>
    <row r="192" spans="1:17">
      <c r="A192" s="101" t="s">
        <v>981</v>
      </c>
      <c r="B192" s="68" t="s">
        <v>1907</v>
      </c>
      <c r="C192" s="85"/>
      <c r="D192" s="75"/>
      <c r="E192" s="76"/>
      <c r="F192" s="75"/>
      <c r="G192" s="76"/>
      <c r="H192" s="70"/>
      <c r="I192" s="69" t="s">
        <v>174</v>
      </c>
      <c r="J192" s="75"/>
      <c r="K192" s="76"/>
      <c r="L192" s="75"/>
      <c r="M192" s="76"/>
      <c r="N192" s="70"/>
      <c r="O192" s="192" t="s">
        <v>1908</v>
      </c>
      <c r="P192" s="121"/>
      <c r="Q192" s="122"/>
    </row>
    <row r="193" spans="1:17" ht="24">
      <c r="A193" s="101" t="s">
        <v>981</v>
      </c>
      <c r="B193" s="68" t="s">
        <v>1909</v>
      </c>
      <c r="C193" s="85"/>
      <c r="D193" s="75"/>
      <c r="E193" s="76"/>
      <c r="F193" s="75"/>
      <c r="G193" s="76"/>
      <c r="H193" s="70"/>
      <c r="I193" s="69" t="s">
        <v>25</v>
      </c>
      <c r="J193" s="75"/>
      <c r="K193" s="76"/>
      <c r="L193" s="75"/>
      <c r="M193" s="76"/>
      <c r="N193" s="70"/>
      <c r="O193" s="120" t="s">
        <v>1937</v>
      </c>
      <c r="P193" s="121" t="s">
        <v>1910</v>
      </c>
      <c r="Q193" s="122"/>
    </row>
    <row r="194" spans="1:17">
      <c r="A194" s="101" t="s">
        <v>981</v>
      </c>
      <c r="B194" s="68" t="s">
        <v>1911</v>
      </c>
      <c r="C194" s="85"/>
      <c r="D194" s="75"/>
      <c r="E194" s="76"/>
      <c r="F194" s="75"/>
      <c r="G194" s="76"/>
      <c r="H194" s="70"/>
      <c r="I194" s="69"/>
      <c r="J194" s="75"/>
      <c r="K194" s="76" t="s">
        <v>25</v>
      </c>
      <c r="L194" s="75"/>
      <c r="M194" s="76"/>
      <c r="N194" s="70"/>
      <c r="O194" s="120" t="s">
        <v>1938</v>
      </c>
      <c r="P194" s="121"/>
      <c r="Q194" s="122"/>
    </row>
    <row r="195" spans="1:17" ht="24">
      <c r="A195" s="101" t="s">
        <v>981</v>
      </c>
      <c r="B195" s="68" t="s">
        <v>1912</v>
      </c>
      <c r="C195" s="85"/>
      <c r="D195" s="75"/>
      <c r="E195" s="76"/>
      <c r="F195" s="75"/>
      <c r="G195" s="76"/>
      <c r="H195" s="70"/>
      <c r="I195" s="69" t="s">
        <v>25</v>
      </c>
      <c r="J195" s="75"/>
      <c r="K195" s="76"/>
      <c r="L195" s="75"/>
      <c r="M195" s="76"/>
      <c r="N195" s="70"/>
      <c r="O195" s="192" t="s">
        <v>1939</v>
      </c>
      <c r="P195" s="121" t="s">
        <v>1913</v>
      </c>
      <c r="Q195" s="122"/>
    </row>
    <row r="196" spans="1:17">
      <c r="A196" s="101" t="s">
        <v>981</v>
      </c>
      <c r="B196" s="68" t="s">
        <v>1914</v>
      </c>
      <c r="C196" s="85"/>
      <c r="D196" s="75"/>
      <c r="E196" s="76"/>
      <c r="F196" s="75"/>
      <c r="G196" s="76"/>
      <c r="H196" s="70"/>
      <c r="I196" s="69" t="s">
        <v>25</v>
      </c>
      <c r="J196" s="75"/>
      <c r="K196" s="76"/>
      <c r="L196" s="75"/>
      <c r="M196" s="76"/>
      <c r="N196" s="70"/>
      <c r="O196" s="120" t="s">
        <v>1940</v>
      </c>
      <c r="P196" s="121"/>
      <c r="Q196" s="122"/>
    </row>
    <row r="197" spans="1:17">
      <c r="A197" s="101" t="s">
        <v>981</v>
      </c>
      <c r="B197" s="68" t="s">
        <v>1915</v>
      </c>
      <c r="C197" s="85"/>
      <c r="D197" s="75"/>
      <c r="E197" s="76"/>
      <c r="F197" s="75"/>
      <c r="G197" s="76"/>
      <c r="H197" s="70"/>
      <c r="I197" s="69"/>
      <c r="J197" s="75"/>
      <c r="K197" s="76" t="s">
        <v>25</v>
      </c>
      <c r="L197" s="75"/>
      <c r="M197" s="76"/>
      <c r="N197" s="70"/>
      <c r="O197" s="120" t="s">
        <v>1916</v>
      </c>
      <c r="P197" s="121" t="s">
        <v>1917</v>
      </c>
      <c r="Q197" s="122"/>
    </row>
    <row r="198" spans="1:17" ht="24">
      <c r="A198" s="101" t="s">
        <v>981</v>
      </c>
      <c r="B198" s="68" t="s">
        <v>1918</v>
      </c>
      <c r="C198" s="85"/>
      <c r="D198" s="75"/>
      <c r="E198" s="76"/>
      <c r="F198" s="75"/>
      <c r="G198" s="76"/>
      <c r="H198" s="70"/>
      <c r="I198" s="69"/>
      <c r="J198" s="75"/>
      <c r="K198" s="76" t="s">
        <v>25</v>
      </c>
      <c r="L198" s="75"/>
      <c r="M198" s="76"/>
      <c r="N198" s="70"/>
      <c r="O198" s="192" t="s">
        <v>1919</v>
      </c>
      <c r="P198" s="121"/>
      <c r="Q198" s="122"/>
    </row>
    <row r="199" spans="1:17">
      <c r="A199" s="101" t="s">
        <v>981</v>
      </c>
      <c r="B199" s="68" t="s">
        <v>1920</v>
      </c>
      <c r="C199" s="85"/>
      <c r="D199" s="75"/>
      <c r="E199" s="76"/>
      <c r="F199" s="75"/>
      <c r="G199" s="76"/>
      <c r="H199" s="70"/>
      <c r="I199" s="69" t="s">
        <v>25</v>
      </c>
      <c r="J199" s="75"/>
      <c r="K199" s="76"/>
      <c r="L199" s="75"/>
      <c r="M199" s="76"/>
      <c r="N199" s="70"/>
      <c r="O199" s="192" t="s">
        <v>1941</v>
      </c>
      <c r="P199" s="121" t="s">
        <v>1942</v>
      </c>
      <c r="Q199" s="122"/>
    </row>
    <row r="200" spans="1:17">
      <c r="A200" s="101" t="s">
        <v>981</v>
      </c>
      <c r="B200" s="68" t="s">
        <v>1921</v>
      </c>
      <c r="C200" s="85"/>
      <c r="D200" s="75"/>
      <c r="E200" s="76"/>
      <c r="F200" s="75"/>
      <c r="G200" s="76"/>
      <c r="H200" s="70"/>
      <c r="I200" s="69" t="s">
        <v>17</v>
      </c>
      <c r="J200" s="75"/>
      <c r="K200" s="76"/>
      <c r="L200" s="75"/>
      <c r="M200" s="76"/>
      <c r="N200" s="70"/>
      <c r="O200" s="120" t="s">
        <v>1922</v>
      </c>
      <c r="P200" s="121"/>
      <c r="Q200" s="122"/>
    </row>
    <row r="201" spans="1:17">
      <c r="A201" s="101" t="s">
        <v>981</v>
      </c>
      <c r="B201" s="68" t="s">
        <v>1923</v>
      </c>
      <c r="C201" s="85"/>
      <c r="D201" s="75"/>
      <c r="E201" s="76"/>
      <c r="F201" s="75"/>
      <c r="G201" s="76"/>
      <c r="H201" s="70"/>
      <c r="I201" s="69" t="s">
        <v>25</v>
      </c>
      <c r="J201" s="75"/>
      <c r="K201" s="76"/>
      <c r="L201" s="75"/>
      <c r="M201" s="76"/>
      <c r="N201" s="70"/>
      <c r="O201" s="120" t="s">
        <v>1924</v>
      </c>
      <c r="P201" s="121" t="s">
        <v>1943</v>
      </c>
      <c r="Q201" s="122"/>
    </row>
    <row r="202" spans="1:17" ht="24">
      <c r="A202" s="101" t="s">
        <v>981</v>
      </c>
      <c r="B202" s="68" t="s">
        <v>1925</v>
      </c>
      <c r="C202" s="85"/>
      <c r="D202" s="75"/>
      <c r="E202" s="76"/>
      <c r="F202" s="75"/>
      <c r="G202" s="76"/>
      <c r="H202" s="70"/>
      <c r="I202" s="69" t="s">
        <v>17</v>
      </c>
      <c r="J202" s="75"/>
      <c r="K202" s="76"/>
      <c r="L202" s="75"/>
      <c r="M202" s="76"/>
      <c r="N202" s="70"/>
      <c r="O202" s="120" t="s">
        <v>1944</v>
      </c>
      <c r="P202" s="121" t="s">
        <v>1943</v>
      </c>
      <c r="Q202" s="122"/>
    </row>
    <row r="203" spans="1:17">
      <c r="A203" s="101" t="s">
        <v>981</v>
      </c>
      <c r="B203" s="68" t="s">
        <v>1926</v>
      </c>
      <c r="C203" s="85"/>
      <c r="D203" s="75"/>
      <c r="E203" s="76"/>
      <c r="F203" s="75"/>
      <c r="G203" s="76"/>
      <c r="H203" s="70"/>
      <c r="I203" s="69" t="s">
        <v>17</v>
      </c>
      <c r="J203" s="75"/>
      <c r="K203" s="76"/>
      <c r="L203" s="75"/>
      <c r="M203" s="76"/>
      <c r="N203" s="70"/>
      <c r="O203" s="192" t="s">
        <v>1945</v>
      </c>
      <c r="P203" s="121" t="s">
        <v>1943</v>
      </c>
      <c r="Q203" s="122"/>
    </row>
    <row r="204" spans="1:17">
      <c r="B204" s="89" t="s">
        <v>274</v>
      </c>
      <c r="C204" s="90">
        <f>SUBTOTAL(3,$C$6:$C$203)</f>
        <v>27</v>
      </c>
      <c r="D204" s="90">
        <f t="shared" ref="D204:N204" si="0">SUBTOTAL(3,D6:D203)</f>
        <v>6</v>
      </c>
      <c r="E204" s="90">
        <f t="shared" si="0"/>
        <v>27</v>
      </c>
      <c r="F204" s="90">
        <f t="shared" si="0"/>
        <v>0</v>
      </c>
      <c r="G204" s="90">
        <f t="shared" si="0"/>
        <v>0</v>
      </c>
      <c r="H204" s="90">
        <f t="shared" si="0"/>
        <v>3</v>
      </c>
      <c r="I204" s="90">
        <f t="shared" si="0"/>
        <v>54</v>
      </c>
      <c r="J204" s="90">
        <f t="shared" si="0"/>
        <v>14</v>
      </c>
      <c r="K204" s="90">
        <f t="shared" si="0"/>
        <v>52</v>
      </c>
      <c r="L204" s="90">
        <f t="shared" si="0"/>
        <v>0</v>
      </c>
      <c r="M204" s="90">
        <f t="shared" si="0"/>
        <v>0</v>
      </c>
      <c r="N204" s="90">
        <f t="shared" si="0"/>
        <v>3</v>
      </c>
      <c r="O204" s="126"/>
      <c r="P204" s="126"/>
      <c r="Q204" s="126"/>
    </row>
    <row r="205" spans="1:17">
      <c r="B205" s="102" t="s">
        <v>284</v>
      </c>
      <c r="C205" s="1"/>
      <c r="D205" s="1"/>
      <c r="E205" s="1"/>
      <c r="F205" s="1"/>
      <c r="G205" s="1"/>
      <c r="H205" s="91">
        <f>SUM(C204:H204)</f>
        <v>63</v>
      </c>
      <c r="I205" s="1"/>
      <c r="J205" s="1"/>
      <c r="K205" s="1"/>
      <c r="L205" s="1"/>
      <c r="M205" s="1"/>
      <c r="N205" s="91">
        <f>SUM(I204:N204)</f>
        <v>123</v>
      </c>
    </row>
    <row r="206" spans="1:17">
      <c r="B206" s="9" t="s">
        <v>283</v>
      </c>
      <c r="C206" s="5"/>
      <c r="N206" s="88">
        <f>N205+H205</f>
        <v>186</v>
      </c>
    </row>
    <row r="207" spans="1:17">
      <c r="B207" s="9"/>
      <c r="C207" s="5"/>
      <c r="N207" s="88"/>
    </row>
    <row r="208" spans="1:17">
      <c r="B208" s="6" t="s">
        <v>285</v>
      </c>
      <c r="O208" s="146" t="s">
        <v>552</v>
      </c>
      <c r="P208" s="146" t="s">
        <v>553</v>
      </c>
      <c r="Q208" s="146" t="s">
        <v>554</v>
      </c>
    </row>
    <row r="209" spans="2:17">
      <c r="B209" s="92" t="s">
        <v>276</v>
      </c>
      <c r="C209" s="93">
        <f>COUNTIF($C$6:$C$203,"O")</f>
        <v>0</v>
      </c>
      <c r="D209" s="93">
        <f t="shared" ref="D209:N209" si="1">COUNTIF(D6:D203,"O")</f>
        <v>0</v>
      </c>
      <c r="E209" s="93">
        <f t="shared" si="1"/>
        <v>1</v>
      </c>
      <c r="F209" s="93">
        <f t="shared" si="1"/>
        <v>0</v>
      </c>
      <c r="G209" s="93">
        <f t="shared" si="1"/>
        <v>0</v>
      </c>
      <c r="H209" s="93">
        <f t="shared" si="1"/>
        <v>0</v>
      </c>
      <c r="I209" s="93">
        <f t="shared" si="1"/>
        <v>4</v>
      </c>
      <c r="J209" s="93">
        <f t="shared" si="1"/>
        <v>0</v>
      </c>
      <c r="K209" s="93">
        <f t="shared" si="1"/>
        <v>3</v>
      </c>
      <c r="L209" s="93">
        <f t="shared" si="1"/>
        <v>0</v>
      </c>
      <c r="M209" s="93">
        <f t="shared" si="1"/>
        <v>0</v>
      </c>
      <c r="N209" s="93">
        <f t="shared" si="1"/>
        <v>0</v>
      </c>
      <c r="O209">
        <f t="shared" ref="O209:O214" si="2">SUM(C209:H209)</f>
        <v>1</v>
      </c>
      <c r="P209">
        <f t="shared" ref="P209:P214" si="3">SUM(I209:N209)</f>
        <v>7</v>
      </c>
      <c r="Q209">
        <f t="shared" ref="Q209:Q214" si="4">SUM(C209:N209)</f>
        <v>8</v>
      </c>
    </row>
    <row r="210" spans="2:17">
      <c r="B210" s="94" t="s">
        <v>448</v>
      </c>
      <c r="C210" s="95">
        <f t="shared" ref="C210:N210" si="5">COUNTIF(C$6:C$203,"B")</f>
        <v>0</v>
      </c>
      <c r="D210" s="95">
        <f t="shared" si="5"/>
        <v>0</v>
      </c>
      <c r="E210" s="95">
        <f t="shared" si="5"/>
        <v>0</v>
      </c>
      <c r="F210" s="95">
        <f t="shared" si="5"/>
        <v>0</v>
      </c>
      <c r="G210" s="95">
        <f t="shared" si="5"/>
        <v>0</v>
      </c>
      <c r="H210" s="95">
        <f t="shared" si="5"/>
        <v>0</v>
      </c>
      <c r="I210" s="95">
        <f t="shared" si="5"/>
        <v>0</v>
      </c>
      <c r="J210" s="95">
        <f t="shared" si="5"/>
        <v>0</v>
      </c>
      <c r="K210" s="95">
        <f t="shared" si="5"/>
        <v>0</v>
      </c>
      <c r="L210" s="95">
        <f t="shared" si="5"/>
        <v>0</v>
      </c>
      <c r="M210" s="95">
        <f t="shared" si="5"/>
        <v>0</v>
      </c>
      <c r="N210" s="95">
        <f t="shared" si="5"/>
        <v>0</v>
      </c>
      <c r="O210">
        <f t="shared" si="2"/>
        <v>0</v>
      </c>
      <c r="P210">
        <f t="shared" si="3"/>
        <v>0</v>
      </c>
      <c r="Q210">
        <f t="shared" si="4"/>
        <v>0</v>
      </c>
    </row>
    <row r="211" spans="2:17">
      <c r="B211" s="94" t="s">
        <v>277</v>
      </c>
      <c r="C211" s="95">
        <f t="shared" ref="C211:N211" si="6">COUNTIF(C6:C203,"P")</f>
        <v>23</v>
      </c>
      <c r="D211" s="95">
        <f t="shared" si="6"/>
        <v>6</v>
      </c>
      <c r="E211" s="95">
        <f t="shared" si="6"/>
        <v>22</v>
      </c>
      <c r="F211" s="95">
        <f t="shared" si="6"/>
        <v>0</v>
      </c>
      <c r="G211" s="95">
        <f t="shared" si="6"/>
        <v>0</v>
      </c>
      <c r="H211" s="95">
        <f t="shared" si="6"/>
        <v>3</v>
      </c>
      <c r="I211" s="95">
        <f t="shared" si="6"/>
        <v>43</v>
      </c>
      <c r="J211" s="95">
        <f t="shared" si="6"/>
        <v>14</v>
      </c>
      <c r="K211" s="95">
        <f t="shared" si="6"/>
        <v>45</v>
      </c>
      <c r="L211" s="95">
        <f t="shared" si="6"/>
        <v>0</v>
      </c>
      <c r="M211" s="95">
        <f t="shared" si="6"/>
        <v>0</v>
      </c>
      <c r="N211" s="95">
        <f t="shared" si="6"/>
        <v>3</v>
      </c>
      <c r="O211">
        <f t="shared" si="2"/>
        <v>54</v>
      </c>
      <c r="P211">
        <f t="shared" si="3"/>
        <v>105</v>
      </c>
      <c r="Q211">
        <f t="shared" si="4"/>
        <v>159</v>
      </c>
    </row>
    <row r="212" spans="2:17">
      <c r="B212" s="94" t="s">
        <v>278</v>
      </c>
      <c r="C212" s="95">
        <f t="shared" ref="C212:N212" si="7">COUNTIF(C6:C203,"$")</f>
        <v>2</v>
      </c>
      <c r="D212" s="95">
        <f t="shared" si="7"/>
        <v>0</v>
      </c>
      <c r="E212" s="95">
        <f t="shared" si="7"/>
        <v>1</v>
      </c>
      <c r="F212" s="95">
        <f t="shared" si="7"/>
        <v>0</v>
      </c>
      <c r="G212" s="95">
        <f t="shared" si="7"/>
        <v>0</v>
      </c>
      <c r="H212" s="95">
        <f t="shared" si="7"/>
        <v>0</v>
      </c>
      <c r="I212" s="95">
        <f t="shared" si="7"/>
        <v>6</v>
      </c>
      <c r="J212" s="95">
        <f t="shared" si="7"/>
        <v>0</v>
      </c>
      <c r="K212" s="95">
        <f t="shared" si="7"/>
        <v>0</v>
      </c>
      <c r="L212" s="95">
        <f t="shared" si="7"/>
        <v>0</v>
      </c>
      <c r="M212" s="95">
        <f t="shared" si="7"/>
        <v>0</v>
      </c>
      <c r="N212" s="95">
        <f t="shared" si="7"/>
        <v>0</v>
      </c>
      <c r="O212">
        <f t="shared" si="2"/>
        <v>3</v>
      </c>
      <c r="P212">
        <f t="shared" si="3"/>
        <v>6</v>
      </c>
      <c r="Q212">
        <f t="shared" si="4"/>
        <v>9</v>
      </c>
    </row>
    <row r="213" spans="2:17">
      <c r="B213" s="94" t="s">
        <v>279</v>
      </c>
      <c r="C213" s="95">
        <f t="shared" ref="C213:N213" si="8">COUNTIF(C6:C203,"I")</f>
        <v>0</v>
      </c>
      <c r="D213" s="95">
        <f t="shared" si="8"/>
        <v>0</v>
      </c>
      <c r="E213" s="95">
        <f t="shared" si="8"/>
        <v>0</v>
      </c>
      <c r="F213" s="95">
        <f t="shared" si="8"/>
        <v>0</v>
      </c>
      <c r="G213" s="95">
        <f t="shared" si="8"/>
        <v>0</v>
      </c>
      <c r="H213" s="95">
        <f t="shared" si="8"/>
        <v>0</v>
      </c>
      <c r="I213" s="95">
        <f t="shared" si="8"/>
        <v>0</v>
      </c>
      <c r="J213" s="95">
        <f t="shared" si="8"/>
        <v>0</v>
      </c>
      <c r="K213" s="95">
        <f t="shared" si="8"/>
        <v>3</v>
      </c>
      <c r="L213" s="95">
        <f t="shared" si="8"/>
        <v>0</v>
      </c>
      <c r="M213" s="95">
        <f t="shared" si="8"/>
        <v>0</v>
      </c>
      <c r="N213" s="95">
        <f t="shared" si="8"/>
        <v>0</v>
      </c>
      <c r="O213">
        <f t="shared" si="2"/>
        <v>0</v>
      </c>
      <c r="P213">
        <f t="shared" si="3"/>
        <v>3</v>
      </c>
      <c r="Q213">
        <f t="shared" si="4"/>
        <v>3</v>
      </c>
    </row>
    <row r="214" spans="2:17" ht="15" thickBot="1">
      <c r="B214" s="94" t="s">
        <v>280</v>
      </c>
      <c r="C214" s="95">
        <f t="shared" ref="C214:N214" si="9">COUNTIF(C6:C203,"M")</f>
        <v>2</v>
      </c>
      <c r="D214" s="95">
        <f t="shared" si="9"/>
        <v>0</v>
      </c>
      <c r="E214" s="95">
        <f t="shared" si="9"/>
        <v>3</v>
      </c>
      <c r="F214" s="95">
        <f t="shared" si="9"/>
        <v>0</v>
      </c>
      <c r="G214" s="95">
        <f t="shared" si="9"/>
        <v>0</v>
      </c>
      <c r="H214" s="95">
        <f t="shared" si="9"/>
        <v>0</v>
      </c>
      <c r="I214" s="95">
        <f t="shared" si="9"/>
        <v>1</v>
      </c>
      <c r="J214" s="95">
        <f t="shared" si="9"/>
        <v>0</v>
      </c>
      <c r="K214" s="95">
        <f t="shared" si="9"/>
        <v>1</v>
      </c>
      <c r="L214" s="95">
        <f t="shared" si="9"/>
        <v>0</v>
      </c>
      <c r="M214" s="95">
        <f t="shared" si="9"/>
        <v>0</v>
      </c>
      <c r="N214" s="95">
        <f t="shared" si="9"/>
        <v>0</v>
      </c>
      <c r="O214">
        <f t="shared" si="2"/>
        <v>5</v>
      </c>
      <c r="P214">
        <f t="shared" si="3"/>
        <v>2</v>
      </c>
      <c r="Q214">
        <f t="shared" si="4"/>
        <v>7</v>
      </c>
    </row>
    <row r="215" spans="2:17" ht="15" thickTop="1">
      <c r="B215" s="96" t="s">
        <v>282</v>
      </c>
      <c r="C215" s="97">
        <f>SUM(C209:C214)</f>
        <v>27</v>
      </c>
      <c r="D215" s="97">
        <f t="shared" ref="D215:P215" si="10">SUM(D209:D214)</f>
        <v>6</v>
      </c>
      <c r="E215" s="97">
        <f t="shared" si="10"/>
        <v>27</v>
      </c>
      <c r="F215" s="97">
        <f t="shared" si="10"/>
        <v>0</v>
      </c>
      <c r="G215" s="97">
        <f t="shared" si="10"/>
        <v>0</v>
      </c>
      <c r="H215" s="97">
        <f t="shared" si="10"/>
        <v>3</v>
      </c>
      <c r="I215" s="97">
        <f t="shared" si="10"/>
        <v>54</v>
      </c>
      <c r="J215" s="97">
        <f t="shared" si="10"/>
        <v>14</v>
      </c>
      <c r="K215" s="97">
        <f t="shared" si="10"/>
        <v>52</v>
      </c>
      <c r="L215" s="97">
        <f t="shared" si="10"/>
        <v>0</v>
      </c>
      <c r="M215" s="97">
        <f t="shared" si="10"/>
        <v>0</v>
      </c>
      <c r="N215" s="97">
        <f t="shared" si="10"/>
        <v>3</v>
      </c>
      <c r="O215" s="97">
        <f t="shared" si="10"/>
        <v>63</v>
      </c>
      <c r="P215" s="97">
        <f t="shared" si="10"/>
        <v>123</v>
      </c>
      <c r="Q215" s="97">
        <f>SUM(Q209:Q214)</f>
        <v>186</v>
      </c>
    </row>
    <row r="216" spans="2:17">
      <c r="C216" s="86"/>
      <c r="N216">
        <f>SUM(C215:N215)</f>
        <v>186</v>
      </c>
    </row>
    <row r="218" spans="2:17">
      <c r="B218" s="98" t="s">
        <v>281</v>
      </c>
      <c r="C218" s="99">
        <f>IF(C215=C204,1,"ERROR")</f>
        <v>1</v>
      </c>
      <c r="D218" s="99">
        <f>IF(D215=D204,1,"ERROR")</f>
        <v>1</v>
      </c>
      <c r="E218" s="99">
        <f t="shared" ref="E218:N218" si="11">IF(E215=E204,1,"ERROR")</f>
        <v>1</v>
      </c>
      <c r="F218" s="99">
        <f t="shared" si="11"/>
        <v>1</v>
      </c>
      <c r="G218" s="99">
        <f t="shared" si="11"/>
        <v>1</v>
      </c>
      <c r="H218" s="99">
        <f t="shared" si="11"/>
        <v>1</v>
      </c>
      <c r="I218" s="99">
        <f t="shared" si="11"/>
        <v>1</v>
      </c>
      <c r="J218" s="99">
        <f t="shared" si="11"/>
        <v>1</v>
      </c>
      <c r="K218" s="99">
        <f t="shared" si="11"/>
        <v>1</v>
      </c>
      <c r="L218" s="99">
        <f t="shared" si="11"/>
        <v>1</v>
      </c>
      <c r="M218" s="99">
        <f t="shared" si="11"/>
        <v>1</v>
      </c>
      <c r="N218" s="99">
        <f t="shared" si="11"/>
        <v>1</v>
      </c>
    </row>
    <row r="221" spans="2:17">
      <c r="B221" s="92" t="s">
        <v>28</v>
      </c>
      <c r="C221" s="93">
        <f>COUNTIF($A$6:$A$203,"b")</f>
        <v>25</v>
      </c>
      <c r="D221" s="153">
        <f>C221/$C$226</f>
        <v>0.13440860215053763</v>
      </c>
    </row>
    <row r="222" spans="2:17">
      <c r="B222" s="94" t="s">
        <v>29</v>
      </c>
      <c r="C222" s="95">
        <f>COUNTIF($A$6:$A$203,"e")</f>
        <v>31</v>
      </c>
      <c r="D222" s="153">
        <f>C222/$C$226</f>
        <v>0.16666666666666666</v>
      </c>
    </row>
    <row r="223" spans="2:17">
      <c r="B223" s="94" t="s">
        <v>30</v>
      </c>
      <c r="C223" s="95">
        <f>COUNTIF($A$6:$A$203,"s")</f>
        <v>88</v>
      </c>
      <c r="D223" s="153">
        <f>C223/$C$226</f>
        <v>0.4731182795698925</v>
      </c>
    </row>
    <row r="224" spans="2:17">
      <c r="B224" s="94" t="s">
        <v>31</v>
      </c>
      <c r="C224" s="95">
        <f>COUNTIF($A$6:$A$203,"p")</f>
        <v>18</v>
      </c>
      <c r="D224" s="153">
        <f>C224/$C$226</f>
        <v>9.6774193548387094E-2</v>
      </c>
      <c r="N224" t="s">
        <v>2378</v>
      </c>
    </row>
    <row r="225" spans="2:16">
      <c r="B225" s="94" t="s">
        <v>390</v>
      </c>
      <c r="C225" s="95">
        <f>COUNTIF($A$6:$A$203,"eng")</f>
        <v>24</v>
      </c>
      <c r="D225" s="153">
        <f>C225/$C$226</f>
        <v>0.12903225806451613</v>
      </c>
    </row>
    <row r="226" spans="2:16">
      <c r="C226" s="5">
        <f>SUM(C221:C225)</f>
        <v>186</v>
      </c>
      <c r="D226" s="5">
        <f>SUM(D221:D225)</f>
        <v>1</v>
      </c>
    </row>
    <row r="229" spans="2:16">
      <c r="B229" s="28"/>
      <c r="C229" s="301" t="s">
        <v>9</v>
      </c>
      <c r="D229" s="302"/>
      <c r="E229" s="302"/>
      <c r="F229" s="302"/>
      <c r="G229" s="302"/>
      <c r="H229" s="303"/>
      <c r="I229" s="301" t="s">
        <v>8</v>
      </c>
      <c r="J229" s="302"/>
      <c r="K229" s="302"/>
      <c r="L229" s="302"/>
      <c r="M229" s="302"/>
      <c r="N229" s="304"/>
    </row>
    <row r="230" spans="2:16">
      <c r="B230" s="29"/>
      <c r="C230" s="83" t="s">
        <v>13</v>
      </c>
      <c r="D230" s="23"/>
      <c r="E230" s="23"/>
      <c r="F230" s="23"/>
      <c r="G230" s="23"/>
      <c r="H230" s="24" t="s">
        <v>12</v>
      </c>
      <c r="I230" s="22" t="s">
        <v>13</v>
      </c>
      <c r="J230" s="23"/>
      <c r="K230" s="23"/>
      <c r="L230" s="23"/>
      <c r="M230" s="23"/>
      <c r="N230" s="24" t="s">
        <v>12</v>
      </c>
    </row>
    <row r="231" spans="2:16">
      <c r="B231" s="67" t="s">
        <v>15</v>
      </c>
      <c r="C231" s="309" t="s">
        <v>2</v>
      </c>
      <c r="D231" s="310"/>
      <c r="E231" s="310" t="s">
        <v>1</v>
      </c>
      <c r="F231" s="310"/>
      <c r="G231" s="310" t="s">
        <v>0</v>
      </c>
      <c r="H231" s="311"/>
      <c r="I231" s="309" t="s">
        <v>2</v>
      </c>
      <c r="J231" s="310"/>
      <c r="K231" s="310" t="s">
        <v>1</v>
      </c>
      <c r="L231" s="310"/>
      <c r="M231" s="310" t="s">
        <v>0</v>
      </c>
      <c r="N231" s="311"/>
    </row>
    <row r="232" spans="2:16">
      <c r="B232" s="168" t="s">
        <v>213</v>
      </c>
      <c r="C232" s="84" t="s">
        <v>7</v>
      </c>
      <c r="D232" s="53" t="s">
        <v>6</v>
      </c>
      <c r="E232" s="53" t="s">
        <v>4</v>
      </c>
      <c r="F232" s="53" t="s">
        <v>5</v>
      </c>
      <c r="G232" s="53"/>
      <c r="H232" s="54" t="s">
        <v>3</v>
      </c>
      <c r="I232" s="52" t="s">
        <v>7</v>
      </c>
      <c r="J232" s="53" t="s">
        <v>6</v>
      </c>
      <c r="K232" s="53" t="s">
        <v>4</v>
      </c>
      <c r="L232" s="53" t="s">
        <v>5</v>
      </c>
      <c r="M232" s="53"/>
      <c r="N232" s="54" t="s">
        <v>3</v>
      </c>
    </row>
    <row r="233" spans="2:16">
      <c r="B233" s="92" t="s">
        <v>28</v>
      </c>
      <c r="C233" s="171">
        <f t="shared" ref="C233:N233" si="12">SUBTOTAL(3,C7:C31)</f>
        <v>0</v>
      </c>
      <c r="D233" s="93">
        <f t="shared" si="12"/>
        <v>2</v>
      </c>
      <c r="E233" s="93">
        <f t="shared" si="12"/>
        <v>3</v>
      </c>
      <c r="F233" s="93">
        <f t="shared" si="12"/>
        <v>0</v>
      </c>
      <c r="G233" s="93">
        <f t="shared" si="12"/>
        <v>0</v>
      </c>
      <c r="H233" s="93">
        <f t="shared" si="12"/>
        <v>2</v>
      </c>
      <c r="I233" s="171">
        <f t="shared" si="12"/>
        <v>5</v>
      </c>
      <c r="J233" s="93">
        <f t="shared" si="12"/>
        <v>1</v>
      </c>
      <c r="K233" s="93">
        <f t="shared" si="12"/>
        <v>10</v>
      </c>
      <c r="L233" s="93">
        <f t="shared" si="12"/>
        <v>0</v>
      </c>
      <c r="M233" s="93">
        <f t="shared" si="12"/>
        <v>0</v>
      </c>
      <c r="N233" s="172">
        <f t="shared" si="12"/>
        <v>2</v>
      </c>
      <c r="O233" s="93">
        <f>COUNTIF($A$6:$A$336,"b")</f>
        <v>25</v>
      </c>
      <c r="P233" s="170">
        <f>O233/O243</f>
        <v>0.13440860215053763</v>
      </c>
    </row>
    <row r="234" spans="2:16">
      <c r="B234" s="94"/>
      <c r="C234" s="173"/>
      <c r="D234" s="95"/>
      <c r="E234" s="95"/>
      <c r="F234" s="95"/>
      <c r="G234" s="95"/>
      <c r="H234" s="178">
        <f>(SUM(C233:H233))/O243</f>
        <v>3.7634408602150539E-2</v>
      </c>
      <c r="I234" s="173"/>
      <c r="J234" s="95"/>
      <c r="K234" s="95"/>
      <c r="L234" s="95"/>
      <c r="M234" s="95"/>
      <c r="N234" s="176">
        <f>(SUM(I233:N233))/O243</f>
        <v>9.6774193548387094E-2</v>
      </c>
      <c r="O234" s="95"/>
      <c r="P234" s="170"/>
    </row>
    <row r="235" spans="2:16">
      <c r="B235" s="94" t="s">
        <v>29</v>
      </c>
      <c r="C235" s="173">
        <f>SUBTOTAL(3,C33:C65)</f>
        <v>7</v>
      </c>
      <c r="D235" s="95">
        <f t="shared" ref="D235:N235" si="13">SUBTOTAL(3,D33:D65)</f>
        <v>0</v>
      </c>
      <c r="E235" s="95">
        <f t="shared" si="13"/>
        <v>12</v>
      </c>
      <c r="F235" s="95">
        <f t="shared" si="13"/>
        <v>0</v>
      </c>
      <c r="G235" s="95">
        <f t="shared" si="13"/>
        <v>0</v>
      </c>
      <c r="H235" s="174">
        <f t="shared" si="13"/>
        <v>1</v>
      </c>
      <c r="I235" s="173">
        <f t="shared" si="13"/>
        <v>8</v>
      </c>
      <c r="J235" s="95">
        <f t="shared" si="13"/>
        <v>0</v>
      </c>
      <c r="K235" s="95">
        <f t="shared" si="13"/>
        <v>4</v>
      </c>
      <c r="L235" s="95">
        <f t="shared" si="13"/>
        <v>0</v>
      </c>
      <c r="M235" s="95">
        <f t="shared" si="13"/>
        <v>0</v>
      </c>
      <c r="N235" s="174">
        <f t="shared" si="13"/>
        <v>0</v>
      </c>
      <c r="O235" s="95">
        <f>COUNTIF($A$6:$A$336,"e")</f>
        <v>31</v>
      </c>
      <c r="P235" s="170">
        <f>O235/O243</f>
        <v>0.16666666666666666</v>
      </c>
    </row>
    <row r="236" spans="2:16">
      <c r="B236" s="94"/>
      <c r="C236" s="173"/>
      <c r="D236" s="95"/>
      <c r="E236" s="95"/>
      <c r="F236" s="95"/>
      <c r="G236" s="95"/>
      <c r="H236" s="176">
        <f>(SUM(C235:H235))/O243</f>
        <v>0.10752688172043011</v>
      </c>
      <c r="I236" s="173"/>
      <c r="J236" s="95"/>
      <c r="K236" s="95"/>
      <c r="L236" s="95"/>
      <c r="M236" s="95"/>
      <c r="N236" s="176">
        <f>(SUM(I235:N235))/O243</f>
        <v>6.4516129032258063E-2</v>
      </c>
      <c r="O236" s="95"/>
      <c r="P236" s="170"/>
    </row>
    <row r="237" spans="2:16">
      <c r="B237" s="94" t="s">
        <v>30</v>
      </c>
      <c r="C237" s="173">
        <f>SUBTOTAL(3,C67:C160)</f>
        <v>20</v>
      </c>
      <c r="D237" s="95">
        <f t="shared" ref="D237:N237" si="14">SUBTOTAL(3,D67:D160)</f>
        <v>3</v>
      </c>
      <c r="E237" s="95">
        <f t="shared" si="14"/>
        <v>10</v>
      </c>
      <c r="F237" s="95">
        <f t="shared" si="14"/>
        <v>0</v>
      </c>
      <c r="G237" s="95">
        <f t="shared" si="14"/>
        <v>0</v>
      </c>
      <c r="H237" s="174">
        <f t="shared" si="14"/>
        <v>0</v>
      </c>
      <c r="I237" s="173">
        <f t="shared" si="14"/>
        <v>25</v>
      </c>
      <c r="J237" s="95">
        <f t="shared" si="14"/>
        <v>5</v>
      </c>
      <c r="K237" s="95">
        <f t="shared" si="14"/>
        <v>24</v>
      </c>
      <c r="L237" s="95">
        <f t="shared" si="14"/>
        <v>0</v>
      </c>
      <c r="M237" s="95">
        <f t="shared" si="14"/>
        <v>0</v>
      </c>
      <c r="N237" s="174">
        <f t="shared" si="14"/>
        <v>1</v>
      </c>
      <c r="O237" s="95">
        <f>COUNTIF($A$6:$A$336,"s")</f>
        <v>88</v>
      </c>
      <c r="P237" s="170">
        <f>O237/O243</f>
        <v>0.4731182795698925</v>
      </c>
    </row>
    <row r="238" spans="2:16">
      <c r="B238" s="94"/>
      <c r="C238" s="173"/>
      <c r="D238" s="95"/>
      <c r="E238" s="95"/>
      <c r="F238" s="95"/>
      <c r="G238" s="95"/>
      <c r="H238" s="176">
        <f>(SUM(C237:H237))/O243</f>
        <v>0.17741935483870969</v>
      </c>
      <c r="I238" s="173"/>
      <c r="J238" s="95"/>
      <c r="K238" s="95"/>
      <c r="L238" s="95"/>
      <c r="M238" s="95"/>
      <c r="N238" s="176">
        <f>(SUM(I237:N237))/O243</f>
        <v>0.29569892473118281</v>
      </c>
      <c r="O238" s="95"/>
      <c r="P238" s="170"/>
    </row>
    <row r="239" spans="2:16">
      <c r="B239" s="94" t="s">
        <v>31</v>
      </c>
      <c r="C239" s="173">
        <f>SUBTOTAL(3,C162:C178)</f>
        <v>0</v>
      </c>
      <c r="D239" s="95">
        <f t="shared" ref="D239:N239" si="15">SUBTOTAL(3,D162:D178)</f>
        <v>1</v>
      </c>
      <c r="E239" s="95">
        <f t="shared" si="15"/>
        <v>2</v>
      </c>
      <c r="F239" s="95">
        <f t="shared" si="15"/>
        <v>0</v>
      </c>
      <c r="G239" s="95">
        <f t="shared" si="15"/>
        <v>0</v>
      </c>
      <c r="H239" s="174">
        <f t="shared" si="15"/>
        <v>0</v>
      </c>
      <c r="I239" s="173">
        <f t="shared" si="15"/>
        <v>3</v>
      </c>
      <c r="J239" s="95">
        <f t="shared" si="15"/>
        <v>5</v>
      </c>
      <c r="K239" s="95">
        <f t="shared" si="15"/>
        <v>6</v>
      </c>
      <c r="L239" s="95">
        <f t="shared" si="15"/>
        <v>0</v>
      </c>
      <c r="M239" s="95">
        <f t="shared" si="15"/>
        <v>0</v>
      </c>
      <c r="N239" s="174">
        <f t="shared" si="15"/>
        <v>0</v>
      </c>
      <c r="O239" s="95">
        <f>COUNTIF($A$6:$A$336,"p")</f>
        <v>18</v>
      </c>
      <c r="P239" s="170">
        <f>O239/O243</f>
        <v>9.6774193548387094E-2</v>
      </c>
    </row>
    <row r="240" spans="2:16">
      <c r="B240" s="94"/>
      <c r="C240" s="173"/>
      <c r="D240" s="95"/>
      <c r="E240" s="95"/>
      <c r="F240" s="95"/>
      <c r="G240" s="95"/>
      <c r="H240" s="176">
        <f>(SUM(C239:H239))/O243</f>
        <v>1.6129032258064516E-2</v>
      </c>
      <c r="I240" s="173"/>
      <c r="J240" s="95"/>
      <c r="K240" s="95"/>
      <c r="L240" s="95"/>
      <c r="M240" s="95"/>
      <c r="N240" s="176">
        <f>(SUM(I239:N239))/O243</f>
        <v>7.5268817204301078E-2</v>
      </c>
      <c r="O240" s="95"/>
      <c r="P240" s="170"/>
    </row>
    <row r="241" spans="2:16">
      <c r="B241" s="94" t="s">
        <v>390</v>
      </c>
      <c r="C241" s="173">
        <f>SUBTOTAL(3,C180:C203)</f>
        <v>0</v>
      </c>
      <c r="D241" s="95">
        <f t="shared" ref="D241:N241" si="16">SUBTOTAL(3,D179:D203)</f>
        <v>0</v>
      </c>
      <c r="E241" s="95">
        <f t="shared" si="16"/>
        <v>0</v>
      </c>
      <c r="F241" s="95">
        <f t="shared" si="16"/>
        <v>0</v>
      </c>
      <c r="G241" s="95">
        <f t="shared" si="16"/>
        <v>0</v>
      </c>
      <c r="H241" s="174">
        <f t="shared" si="16"/>
        <v>0</v>
      </c>
      <c r="I241" s="173">
        <f t="shared" si="16"/>
        <v>13</v>
      </c>
      <c r="J241" s="95">
        <f t="shared" si="16"/>
        <v>3</v>
      </c>
      <c r="K241" s="95">
        <f t="shared" si="16"/>
        <v>8</v>
      </c>
      <c r="L241" s="95">
        <f t="shared" si="16"/>
        <v>0</v>
      </c>
      <c r="M241" s="95">
        <f t="shared" si="16"/>
        <v>0</v>
      </c>
      <c r="N241" s="174">
        <f t="shared" si="16"/>
        <v>0</v>
      </c>
      <c r="O241" s="95">
        <f>COUNTIF($A$6:$A$336,"eng")</f>
        <v>24</v>
      </c>
      <c r="P241" s="170">
        <f>O241/O243</f>
        <v>0.12903225806451613</v>
      </c>
    </row>
    <row r="242" spans="2:16">
      <c r="B242" s="148"/>
      <c r="C242" s="175"/>
      <c r="D242" s="149"/>
      <c r="E242" s="149"/>
      <c r="F242" s="149"/>
      <c r="G242" s="149"/>
      <c r="H242" s="179">
        <f>(SUM(C241:H241))/O243</f>
        <v>0</v>
      </c>
      <c r="I242" s="175"/>
      <c r="J242" s="149"/>
      <c r="K242" s="149"/>
      <c r="L242" s="149"/>
      <c r="M242" s="149"/>
      <c r="N242" s="177">
        <f>(SUM(I241:N241))/O243</f>
        <v>0.12903225806451613</v>
      </c>
      <c r="O242" s="149"/>
      <c r="P242" s="170"/>
    </row>
    <row r="243" spans="2:16">
      <c r="C243" s="82">
        <f>SUM(C233,C235,C237,C239,C241)</f>
        <v>27</v>
      </c>
      <c r="D243" s="82">
        <f>SUM(D233,D235,D237,D239,D241)</f>
        <v>6</v>
      </c>
      <c r="E243" s="82">
        <f>SUM(E233,E235,E237,E239,E241)</f>
        <v>27</v>
      </c>
      <c r="F243" s="82">
        <f>SUM(F233,F235,F237,F239,F241)</f>
        <v>0</v>
      </c>
      <c r="G243" s="82"/>
      <c r="H243" s="82">
        <f>SUM(H233,H235,H237,H239,H241)</f>
        <v>3</v>
      </c>
      <c r="I243" s="82">
        <f>SUM(I233,I235,I237,I239,I241)</f>
        <v>54</v>
      </c>
      <c r="J243" s="82">
        <f>SUM(J233,J235,J237,J239,J241)</f>
        <v>14</v>
      </c>
      <c r="K243" s="82">
        <f>SUM(K233,K235,K237,K239,K241)</f>
        <v>52</v>
      </c>
      <c r="L243" s="82">
        <f>SUM(L233,L235,L237,L239,L241)</f>
        <v>0</v>
      </c>
      <c r="M243" s="82"/>
      <c r="N243" s="82">
        <f>SUM(N233,N235,N237,N239,N241)</f>
        <v>3</v>
      </c>
      <c r="O243" s="5">
        <f>SUM(O233:O241)</f>
        <v>186</v>
      </c>
      <c r="P243" s="153">
        <f>SUM(P233:P242)</f>
        <v>1</v>
      </c>
    </row>
    <row r="244" spans="2:16">
      <c r="H244">
        <f>SUM(C243:H243)</f>
        <v>63</v>
      </c>
      <c r="N244">
        <f>SUM(I243:N243)</f>
        <v>123</v>
      </c>
    </row>
    <row r="245" spans="2:16">
      <c r="N245" s="88">
        <f>N244+H244</f>
        <v>186</v>
      </c>
    </row>
  </sheetData>
  <mergeCells count="16">
    <mergeCell ref="C229:H229"/>
    <mergeCell ref="I229:N229"/>
    <mergeCell ref="C231:D231"/>
    <mergeCell ref="E231:F231"/>
    <mergeCell ref="G231:H231"/>
    <mergeCell ref="I231:J231"/>
    <mergeCell ref="K231:L231"/>
    <mergeCell ref="M231:N231"/>
    <mergeCell ref="C2:H2"/>
    <mergeCell ref="I2:N2"/>
    <mergeCell ref="C4:D4"/>
    <mergeCell ref="E4:F4"/>
    <mergeCell ref="G4:H4"/>
    <mergeCell ref="I4:J4"/>
    <mergeCell ref="K4:L4"/>
    <mergeCell ref="M4:N4"/>
  </mergeCells>
  <hyperlinks>
    <hyperlink ref="H1" r:id="rId1"/>
  </hyperlinks>
  <pageMargins left="0.7" right="0.7" top="0.75" bottom="0.75" header="0.3" footer="0.3"/>
  <pageSetup orientation="portrait"/>
  <legacyDrawing r:id="rId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rgb="FF00B050"/>
  </sheetPr>
  <dimension ref="A1:Q110"/>
  <sheetViews>
    <sheetView zoomScale="85" zoomScaleNormal="85" zoomScalePageLayoutView="85" workbookViewId="0">
      <pane xSplit="2" ySplit="5" topLeftCell="C6" activePane="bottomRight" state="frozen"/>
      <selection activeCell="B1" sqref="B1"/>
      <selection pane="topRight" activeCell="C1" sqref="C1"/>
      <selection pane="bottomLeft" activeCell="B6" sqref="B6"/>
      <selection pane="bottomRight" activeCell="F15" sqref="F15"/>
    </sheetView>
  </sheetViews>
  <sheetFormatPr baseColWidth="10" defaultColWidth="8.83203125" defaultRowHeight="14" x14ac:dyDescent="0"/>
  <cols>
    <col min="1" max="1" width="4.33203125" style="101" bestFit="1" customWidth="1"/>
    <col min="2" max="2" width="47.5" customWidth="1"/>
    <col min="3" max="3" width="10.33203125" style="82" customWidth="1"/>
    <col min="4" max="4" width="9.1640625" customWidth="1"/>
    <col min="7" max="7" width="6.1640625" customWidth="1"/>
    <col min="9" max="9" width="10.1640625" customWidth="1"/>
    <col min="10" max="10" width="8.83203125" customWidth="1"/>
    <col min="11" max="11" width="7.6640625" customWidth="1"/>
    <col min="13" max="13" width="5.33203125" customWidth="1"/>
    <col min="14" max="14" width="7.6640625" customWidth="1"/>
    <col min="15" max="15" width="29.1640625" style="104" customWidth="1"/>
    <col min="16" max="16" width="29.6640625" style="104" customWidth="1"/>
    <col min="17" max="17" width="27.6640625" style="104" customWidth="1"/>
  </cols>
  <sheetData>
    <row r="1" spans="1:17">
      <c r="B1" s="51" t="s">
        <v>975</v>
      </c>
      <c r="C1" t="s">
        <v>976</v>
      </c>
    </row>
    <row r="2" spans="1:17" ht="17.5" customHeight="1">
      <c r="B2" s="28"/>
      <c r="C2" s="301" t="s">
        <v>9</v>
      </c>
      <c r="D2" s="302"/>
      <c r="E2" s="302"/>
      <c r="F2" s="302"/>
      <c r="G2" s="302"/>
      <c r="H2" s="303"/>
      <c r="I2" s="301" t="s">
        <v>8</v>
      </c>
      <c r="J2" s="302"/>
      <c r="K2" s="302"/>
      <c r="L2" s="302"/>
      <c r="M2" s="302"/>
      <c r="N2" s="304"/>
      <c r="O2" s="105"/>
      <c r="P2" s="106"/>
      <c r="Q2" s="107"/>
    </row>
    <row r="3" spans="1:17" hidden="1">
      <c r="B3" s="29"/>
      <c r="C3" s="83" t="s">
        <v>13</v>
      </c>
      <c r="D3" s="23"/>
      <c r="E3" s="23"/>
      <c r="F3" s="23"/>
      <c r="G3" s="23"/>
      <c r="H3" s="24" t="s">
        <v>12</v>
      </c>
      <c r="I3" s="22" t="s">
        <v>13</v>
      </c>
      <c r="J3" s="23"/>
      <c r="K3" s="23"/>
      <c r="L3" s="23"/>
      <c r="M3" s="23"/>
      <c r="N3" s="24" t="s">
        <v>12</v>
      </c>
      <c r="O3" s="108"/>
      <c r="P3" s="109"/>
      <c r="Q3" s="110"/>
    </row>
    <row r="4" spans="1:17" s="58" customFormat="1" ht="20.5" customHeight="1">
      <c r="A4" s="101"/>
      <c r="B4" s="67" t="s">
        <v>15</v>
      </c>
      <c r="C4" s="309" t="s">
        <v>2</v>
      </c>
      <c r="D4" s="310"/>
      <c r="E4" s="310" t="s">
        <v>1</v>
      </c>
      <c r="F4" s="310"/>
      <c r="G4" s="310" t="s">
        <v>0</v>
      </c>
      <c r="H4" s="311"/>
      <c r="I4" s="309" t="s">
        <v>2</v>
      </c>
      <c r="J4" s="310"/>
      <c r="K4" s="310" t="s">
        <v>1</v>
      </c>
      <c r="L4" s="310"/>
      <c r="M4" s="310" t="s">
        <v>0</v>
      </c>
      <c r="N4" s="311"/>
      <c r="O4" s="111"/>
      <c r="P4" s="112"/>
      <c r="Q4" s="113"/>
    </row>
    <row r="5" spans="1:17" s="58" customFormat="1" ht="24" customHeight="1">
      <c r="A5" s="101"/>
      <c r="B5" s="66" t="s">
        <v>213</v>
      </c>
      <c r="C5" s="84" t="s">
        <v>7</v>
      </c>
      <c r="D5" s="53" t="s">
        <v>6</v>
      </c>
      <c r="E5" s="53" t="s">
        <v>4</v>
      </c>
      <c r="F5" s="53" t="s">
        <v>5</v>
      </c>
      <c r="G5" s="53"/>
      <c r="H5" s="54" t="s">
        <v>3</v>
      </c>
      <c r="I5" s="52" t="s">
        <v>7</v>
      </c>
      <c r="J5" s="53" t="s">
        <v>6</v>
      </c>
      <c r="K5" s="53" t="s">
        <v>4</v>
      </c>
      <c r="L5" s="53" t="s">
        <v>5</v>
      </c>
      <c r="M5" s="53"/>
      <c r="N5" s="54" t="s">
        <v>3</v>
      </c>
      <c r="O5" s="114" t="s">
        <v>107</v>
      </c>
      <c r="P5" s="115" t="s">
        <v>34</v>
      </c>
      <c r="Q5" s="116" t="s">
        <v>106</v>
      </c>
    </row>
    <row r="6" spans="1:17">
      <c r="B6" s="152" t="s">
        <v>28</v>
      </c>
      <c r="C6" s="130"/>
      <c r="D6" s="132"/>
      <c r="E6" s="133"/>
      <c r="F6" s="132"/>
      <c r="G6" s="133"/>
      <c r="H6" s="134"/>
      <c r="I6" s="131"/>
      <c r="J6" s="132"/>
      <c r="K6" s="133"/>
      <c r="L6" s="132"/>
      <c r="M6" s="133"/>
      <c r="N6" s="134"/>
      <c r="O6" s="117"/>
      <c r="P6" s="118"/>
      <c r="Q6" s="119"/>
    </row>
    <row r="7" spans="1:17">
      <c r="A7" s="101" t="s">
        <v>977</v>
      </c>
      <c r="B7" s="127" t="s">
        <v>1046</v>
      </c>
      <c r="C7" s="129"/>
      <c r="D7" s="128"/>
      <c r="E7" s="136"/>
      <c r="F7" s="128"/>
      <c r="G7" s="136"/>
      <c r="H7" s="137"/>
      <c r="I7" s="135"/>
      <c r="J7" s="128" t="s">
        <v>25</v>
      </c>
      <c r="K7" s="136"/>
      <c r="L7" s="128"/>
      <c r="M7" s="136"/>
      <c r="N7" s="137"/>
      <c r="O7" s="117" t="s">
        <v>1047</v>
      </c>
      <c r="P7" s="118" t="s">
        <v>1048</v>
      </c>
      <c r="Q7" s="119"/>
    </row>
    <row r="8" spans="1:17" ht="28">
      <c r="A8" s="101" t="s">
        <v>977</v>
      </c>
      <c r="B8" s="127" t="s">
        <v>1050</v>
      </c>
      <c r="C8" s="129"/>
      <c r="D8" s="128"/>
      <c r="E8" s="136"/>
      <c r="F8" s="128"/>
      <c r="G8" s="136"/>
      <c r="H8" s="137"/>
      <c r="I8" s="135"/>
      <c r="J8" s="128" t="s">
        <v>25</v>
      </c>
      <c r="K8" s="136"/>
      <c r="L8" s="128"/>
      <c r="M8" s="136"/>
      <c r="N8" s="137"/>
      <c r="O8" s="117" t="s">
        <v>1051</v>
      </c>
      <c r="P8" s="118" t="s">
        <v>1052</v>
      </c>
      <c r="Q8" s="119"/>
    </row>
    <row r="9" spans="1:17" ht="28">
      <c r="A9" s="101" t="s">
        <v>977</v>
      </c>
      <c r="B9" s="127" t="s">
        <v>1053</v>
      </c>
      <c r="C9" s="129"/>
      <c r="D9" s="128"/>
      <c r="E9" s="136" t="s">
        <v>25</v>
      </c>
      <c r="F9" s="128"/>
      <c r="G9" s="136"/>
      <c r="H9" s="137"/>
      <c r="I9" s="135"/>
      <c r="J9" s="128"/>
      <c r="K9" s="136"/>
      <c r="L9" s="128"/>
      <c r="M9" s="136"/>
      <c r="N9" s="137"/>
      <c r="O9" s="117" t="s">
        <v>1054</v>
      </c>
      <c r="P9" s="118" t="s">
        <v>1055</v>
      </c>
      <c r="Q9" s="119"/>
    </row>
    <row r="10" spans="1:17">
      <c r="A10" s="145" t="s">
        <v>977</v>
      </c>
      <c r="B10" s="127" t="s">
        <v>1058</v>
      </c>
      <c r="C10" s="129"/>
      <c r="D10" s="128"/>
      <c r="E10" s="136"/>
      <c r="F10" s="128"/>
      <c r="G10" s="136"/>
      <c r="H10" s="137"/>
      <c r="I10" s="135"/>
      <c r="J10" s="128"/>
      <c r="K10" s="136"/>
      <c r="L10" s="128"/>
      <c r="M10" s="136"/>
      <c r="N10" s="137" t="s">
        <v>25</v>
      </c>
      <c r="O10" s="117" t="s">
        <v>1056</v>
      </c>
      <c r="P10" s="118" t="s">
        <v>1057</v>
      </c>
      <c r="Q10" s="119"/>
    </row>
    <row r="11" spans="1:17" ht="42">
      <c r="A11" s="101" t="s">
        <v>977</v>
      </c>
      <c r="B11" s="127" t="s">
        <v>1059</v>
      </c>
      <c r="C11" s="129"/>
      <c r="D11" s="128"/>
      <c r="E11" s="136"/>
      <c r="F11" s="128"/>
      <c r="G11" s="136"/>
      <c r="H11" s="137"/>
      <c r="I11" s="135"/>
      <c r="J11" s="128" t="s">
        <v>25</v>
      </c>
      <c r="K11" s="136"/>
      <c r="L11" s="128"/>
      <c r="M11" s="136"/>
      <c r="N11" s="137"/>
      <c r="O11" s="117" t="s">
        <v>1060</v>
      </c>
      <c r="P11" s="118" t="s">
        <v>1061</v>
      </c>
      <c r="Q11" s="119"/>
    </row>
    <row r="12" spans="1:17">
      <c r="A12" s="101" t="s">
        <v>977</v>
      </c>
      <c r="B12" s="127" t="s">
        <v>1063</v>
      </c>
      <c r="C12" s="129"/>
      <c r="D12" s="128"/>
      <c r="E12" s="136"/>
      <c r="F12" s="128"/>
      <c r="G12" s="136"/>
      <c r="H12" s="137"/>
      <c r="I12" s="135"/>
      <c r="J12" s="128" t="s">
        <v>25</v>
      </c>
      <c r="K12" s="136"/>
      <c r="L12" s="128"/>
      <c r="M12" s="136"/>
      <c r="N12" s="137"/>
      <c r="O12" s="117" t="s">
        <v>1047</v>
      </c>
      <c r="P12" s="118" t="s">
        <v>1062</v>
      </c>
      <c r="Q12" s="119"/>
    </row>
    <row r="13" spans="1:17" ht="28">
      <c r="A13" s="101" t="s">
        <v>977</v>
      </c>
      <c r="B13" s="127" t="s">
        <v>1064</v>
      </c>
      <c r="C13" s="129"/>
      <c r="D13" s="128"/>
      <c r="E13" s="136"/>
      <c r="F13" s="128"/>
      <c r="G13" s="136"/>
      <c r="H13" s="137"/>
      <c r="I13" s="135"/>
      <c r="J13" s="128" t="s">
        <v>25</v>
      </c>
      <c r="K13" s="136"/>
      <c r="L13" s="128"/>
      <c r="M13" s="136"/>
      <c r="N13" s="137"/>
      <c r="O13" s="117" t="s">
        <v>1047</v>
      </c>
      <c r="P13" s="118" t="s">
        <v>1062</v>
      </c>
      <c r="Q13" s="119"/>
    </row>
    <row r="14" spans="1:17">
      <c r="B14" s="151" t="s">
        <v>29</v>
      </c>
      <c r="C14" s="85"/>
      <c r="D14" s="75"/>
      <c r="E14" s="76"/>
      <c r="F14" s="75"/>
      <c r="G14" s="76"/>
      <c r="H14" s="70"/>
      <c r="I14" s="69"/>
      <c r="J14" s="75"/>
      <c r="K14" s="76"/>
      <c r="L14" s="75"/>
      <c r="M14" s="76"/>
      <c r="N14" s="70"/>
      <c r="O14" s="120"/>
      <c r="P14" s="121"/>
      <c r="Q14" s="122"/>
    </row>
    <row r="15" spans="1:17">
      <c r="A15" s="101" t="s">
        <v>978</v>
      </c>
      <c r="B15" s="68" t="s">
        <v>1032</v>
      </c>
      <c r="C15" s="85" t="s">
        <v>25</v>
      </c>
      <c r="D15" s="75"/>
      <c r="E15" s="76"/>
      <c r="F15" s="75"/>
      <c r="G15" s="76"/>
      <c r="H15" s="70"/>
      <c r="I15" s="69"/>
      <c r="J15" s="75"/>
      <c r="K15" s="76"/>
      <c r="L15" s="75"/>
      <c r="M15" s="76"/>
      <c r="N15" s="70"/>
      <c r="O15" s="120" t="s">
        <v>1030</v>
      </c>
      <c r="P15" s="121" t="s">
        <v>1031</v>
      </c>
      <c r="Q15" s="122"/>
    </row>
    <row r="16" spans="1:17">
      <c r="A16" s="101" t="s">
        <v>978</v>
      </c>
      <c r="B16" s="68" t="s">
        <v>1033</v>
      </c>
      <c r="C16" s="85" t="s">
        <v>25</v>
      </c>
      <c r="D16" s="75"/>
      <c r="E16" s="76"/>
      <c r="F16" s="75"/>
      <c r="G16" s="76"/>
      <c r="H16" s="70"/>
      <c r="I16" s="69"/>
      <c r="J16" s="75"/>
      <c r="K16" s="76"/>
      <c r="L16" s="75"/>
      <c r="M16" s="76"/>
      <c r="N16" s="70"/>
      <c r="O16" s="120" t="s">
        <v>1034</v>
      </c>
      <c r="P16" s="121"/>
      <c r="Q16" s="122"/>
    </row>
    <row r="17" spans="1:17" ht="24">
      <c r="A17" s="101" t="s">
        <v>978</v>
      </c>
      <c r="B17" s="68" t="s">
        <v>1036</v>
      </c>
      <c r="C17" s="85"/>
      <c r="D17" s="75"/>
      <c r="E17" s="76"/>
      <c r="F17" s="75"/>
      <c r="G17" s="76"/>
      <c r="H17" s="70"/>
      <c r="I17" s="69"/>
      <c r="J17" s="75"/>
      <c r="K17" s="76" t="s">
        <v>25</v>
      </c>
      <c r="L17" s="75"/>
      <c r="M17" s="76"/>
      <c r="N17" s="70"/>
      <c r="O17" s="120" t="s">
        <v>1037</v>
      </c>
      <c r="P17" s="121" t="s">
        <v>1035</v>
      </c>
      <c r="Q17" s="122"/>
    </row>
    <row r="18" spans="1:17" ht="24">
      <c r="A18" s="101" t="s">
        <v>978</v>
      </c>
      <c r="B18" s="68" t="s">
        <v>1038</v>
      </c>
      <c r="C18" s="85"/>
      <c r="D18" s="75" t="s">
        <v>25</v>
      </c>
      <c r="E18" s="76"/>
      <c r="F18" s="75"/>
      <c r="G18" s="76"/>
      <c r="H18" s="70"/>
      <c r="I18" s="69"/>
      <c r="J18" s="75"/>
      <c r="K18" s="76"/>
      <c r="L18" s="75"/>
      <c r="M18" s="76"/>
      <c r="N18" s="70"/>
      <c r="O18" s="120" t="s">
        <v>1040</v>
      </c>
      <c r="P18" s="121"/>
      <c r="Q18" s="122"/>
    </row>
    <row r="19" spans="1:17">
      <c r="A19" s="101" t="s">
        <v>978</v>
      </c>
      <c r="B19" s="68" t="s">
        <v>1039</v>
      </c>
      <c r="C19" s="85"/>
      <c r="D19" s="75"/>
      <c r="E19" s="76"/>
      <c r="F19" s="75"/>
      <c r="G19" s="76"/>
      <c r="H19" s="70"/>
      <c r="I19" s="69"/>
      <c r="J19" s="75"/>
      <c r="K19" s="76" t="s">
        <v>25</v>
      </c>
      <c r="L19" s="75"/>
      <c r="M19" s="76"/>
      <c r="N19" s="70"/>
      <c r="O19" s="120" t="s">
        <v>1041</v>
      </c>
      <c r="P19" s="121" t="s">
        <v>1042</v>
      </c>
      <c r="Q19" s="122"/>
    </row>
    <row r="20" spans="1:17" ht="24">
      <c r="A20" s="101" t="s">
        <v>978</v>
      </c>
      <c r="B20" s="68" t="s">
        <v>1045</v>
      </c>
      <c r="C20" s="85"/>
      <c r="D20" s="75"/>
      <c r="E20" s="76"/>
      <c r="F20" s="75"/>
      <c r="G20" s="76"/>
      <c r="H20" s="70"/>
      <c r="I20" s="69"/>
      <c r="J20" s="75"/>
      <c r="K20" s="76" t="s">
        <v>25</v>
      </c>
      <c r="L20" s="75"/>
      <c r="M20" s="76"/>
      <c r="N20" s="70"/>
      <c r="O20" s="120" t="s">
        <v>1043</v>
      </c>
      <c r="P20" s="121" t="s">
        <v>1044</v>
      </c>
      <c r="Q20" s="122"/>
    </row>
    <row r="21" spans="1:17">
      <c r="B21" s="151" t="s">
        <v>30</v>
      </c>
      <c r="C21" s="85"/>
      <c r="D21" s="75"/>
      <c r="E21" s="76"/>
      <c r="F21" s="75"/>
      <c r="G21" s="76"/>
      <c r="H21" s="70"/>
      <c r="I21" s="69"/>
      <c r="J21" s="75"/>
      <c r="K21" s="76"/>
      <c r="L21" s="75"/>
      <c r="M21" s="76"/>
      <c r="N21" s="70"/>
      <c r="O21" s="120"/>
      <c r="P21" s="121"/>
      <c r="Q21" s="122"/>
    </row>
    <row r="22" spans="1:17">
      <c r="A22" s="101" t="s">
        <v>979</v>
      </c>
      <c r="B22" s="68" t="s">
        <v>982</v>
      </c>
      <c r="C22" s="85" t="s">
        <v>25</v>
      </c>
      <c r="D22" s="75"/>
      <c r="E22" s="76"/>
      <c r="F22" s="75"/>
      <c r="G22" s="76"/>
      <c r="H22" s="70"/>
      <c r="I22" s="69"/>
      <c r="J22" s="75"/>
      <c r="K22" s="76"/>
      <c r="L22" s="75"/>
      <c r="M22" s="76"/>
      <c r="N22" s="70"/>
      <c r="O22" s="120"/>
      <c r="P22" s="121"/>
      <c r="Q22" s="122"/>
    </row>
    <row r="23" spans="1:17">
      <c r="A23" s="101" t="s">
        <v>979</v>
      </c>
      <c r="B23" s="68" t="s">
        <v>983</v>
      </c>
      <c r="C23" s="85"/>
      <c r="D23" s="75" t="s">
        <v>25</v>
      </c>
      <c r="E23" s="76"/>
      <c r="F23" s="75"/>
      <c r="G23" s="76"/>
      <c r="H23" s="70"/>
      <c r="I23" s="69"/>
      <c r="J23" s="75"/>
      <c r="K23" s="76"/>
      <c r="L23" s="75"/>
      <c r="M23" s="76"/>
      <c r="N23" s="70"/>
      <c r="O23" s="120"/>
      <c r="P23" s="121"/>
      <c r="Q23" s="122"/>
    </row>
    <row r="24" spans="1:17">
      <c r="A24" s="101" t="s">
        <v>979</v>
      </c>
      <c r="B24" s="68" t="s">
        <v>984</v>
      </c>
      <c r="C24" s="85" t="s">
        <v>25</v>
      </c>
      <c r="D24" s="75"/>
      <c r="E24" s="76"/>
      <c r="F24" s="75"/>
      <c r="G24" s="76"/>
      <c r="H24" s="70"/>
      <c r="I24" s="69"/>
      <c r="J24" s="75"/>
      <c r="K24" s="76"/>
      <c r="L24" s="75"/>
      <c r="M24" s="76"/>
      <c r="N24" s="70"/>
      <c r="O24" s="120"/>
      <c r="P24" s="121"/>
      <c r="Q24" s="122"/>
    </row>
    <row r="25" spans="1:17">
      <c r="A25" s="101" t="s">
        <v>979</v>
      </c>
      <c r="B25" s="68" t="s">
        <v>985</v>
      </c>
      <c r="C25" s="85" t="s">
        <v>25</v>
      </c>
      <c r="D25" s="75"/>
      <c r="E25" s="76"/>
      <c r="F25" s="75"/>
      <c r="G25" s="76"/>
      <c r="H25" s="70"/>
      <c r="I25" s="69"/>
      <c r="J25" s="75"/>
      <c r="K25" s="76"/>
      <c r="L25" s="75"/>
      <c r="M25" s="76"/>
      <c r="N25" s="70"/>
      <c r="O25" s="120"/>
      <c r="P25" s="121"/>
      <c r="Q25" s="122"/>
    </row>
    <row r="26" spans="1:17">
      <c r="A26" s="101" t="s">
        <v>979</v>
      </c>
      <c r="B26" s="68" t="s">
        <v>986</v>
      </c>
      <c r="C26" s="85" t="s">
        <v>25</v>
      </c>
      <c r="D26" s="75"/>
      <c r="E26" s="76"/>
      <c r="F26" s="75"/>
      <c r="G26" s="76"/>
      <c r="H26" s="70"/>
      <c r="I26" s="69"/>
      <c r="J26" s="75"/>
      <c r="K26" s="76"/>
      <c r="L26" s="75"/>
      <c r="M26" s="76"/>
      <c r="N26" s="70"/>
      <c r="O26" s="120"/>
      <c r="P26" s="121"/>
      <c r="Q26" s="122"/>
    </row>
    <row r="27" spans="1:17">
      <c r="A27" s="101" t="s">
        <v>979</v>
      </c>
      <c r="B27" s="68" t="s">
        <v>987</v>
      </c>
      <c r="C27" s="85" t="s">
        <v>25</v>
      </c>
      <c r="D27" s="75"/>
      <c r="E27" s="76"/>
      <c r="F27" s="75"/>
      <c r="G27" s="76"/>
      <c r="H27" s="70"/>
      <c r="I27" s="69"/>
      <c r="J27" s="75"/>
      <c r="K27" s="76"/>
      <c r="L27" s="75"/>
      <c r="M27" s="76"/>
      <c r="N27" s="70"/>
      <c r="O27" s="120"/>
      <c r="P27" s="121"/>
      <c r="Q27" s="122"/>
    </row>
    <row r="28" spans="1:17" ht="24">
      <c r="A28" s="101" t="s">
        <v>979</v>
      </c>
      <c r="B28" s="68" t="s">
        <v>988</v>
      </c>
      <c r="C28" s="85" t="s">
        <v>25</v>
      </c>
      <c r="D28" s="75"/>
      <c r="E28" s="76"/>
      <c r="F28" s="75"/>
      <c r="G28" s="76"/>
      <c r="H28" s="70"/>
      <c r="I28" s="69"/>
      <c r="J28" s="75"/>
      <c r="K28" s="76"/>
      <c r="L28" s="75"/>
      <c r="M28" s="76"/>
      <c r="N28" s="70"/>
      <c r="O28" s="120"/>
      <c r="P28" s="121"/>
      <c r="Q28" s="122"/>
    </row>
    <row r="29" spans="1:17">
      <c r="A29" s="101" t="s">
        <v>979</v>
      </c>
      <c r="B29" s="68" t="s">
        <v>989</v>
      </c>
      <c r="C29" s="85" t="s">
        <v>25</v>
      </c>
      <c r="D29" s="75"/>
      <c r="E29" s="76"/>
      <c r="F29" s="75"/>
      <c r="G29" s="76"/>
      <c r="H29" s="70"/>
      <c r="I29" s="69"/>
      <c r="J29" s="75"/>
      <c r="K29" s="76"/>
      <c r="L29" s="75"/>
      <c r="M29" s="76"/>
      <c r="N29" s="70"/>
      <c r="O29" s="120"/>
      <c r="P29" s="121"/>
      <c r="Q29" s="122"/>
    </row>
    <row r="30" spans="1:17">
      <c r="A30" s="101" t="s">
        <v>979</v>
      </c>
      <c r="B30" s="68" t="s">
        <v>990</v>
      </c>
      <c r="C30" s="85" t="s">
        <v>25</v>
      </c>
      <c r="D30" s="75"/>
      <c r="E30" s="76"/>
      <c r="F30" s="75"/>
      <c r="G30" s="76"/>
      <c r="H30" s="70"/>
      <c r="I30" s="69"/>
      <c r="J30" s="75"/>
      <c r="K30" s="76"/>
      <c r="L30" s="75"/>
      <c r="M30" s="76"/>
      <c r="N30" s="70"/>
      <c r="O30" s="120"/>
      <c r="P30" s="121"/>
      <c r="Q30" s="122"/>
    </row>
    <row r="31" spans="1:17">
      <c r="A31" s="101" t="s">
        <v>979</v>
      </c>
      <c r="B31" s="68" t="s">
        <v>991</v>
      </c>
      <c r="C31" s="85" t="s">
        <v>25</v>
      </c>
      <c r="D31" s="75"/>
      <c r="E31" s="76"/>
      <c r="F31" s="75"/>
      <c r="G31" s="76"/>
      <c r="H31" s="70"/>
      <c r="I31" s="69"/>
      <c r="J31" s="75"/>
      <c r="K31" s="76"/>
      <c r="L31" s="75"/>
      <c r="M31" s="76"/>
      <c r="N31" s="70"/>
      <c r="O31" s="120"/>
      <c r="P31" s="121"/>
      <c r="Q31" s="122"/>
    </row>
    <row r="32" spans="1:17" ht="24">
      <c r="A32" s="101" t="s">
        <v>979</v>
      </c>
      <c r="B32" s="68" t="s">
        <v>992</v>
      </c>
      <c r="C32" s="85" t="s">
        <v>25</v>
      </c>
      <c r="D32" s="75"/>
      <c r="E32" s="76"/>
      <c r="F32" s="75"/>
      <c r="G32" s="76"/>
      <c r="H32" s="70"/>
      <c r="I32" s="69"/>
      <c r="J32" s="75"/>
      <c r="K32" s="76"/>
      <c r="L32" s="75"/>
      <c r="M32" s="76"/>
      <c r="N32" s="70"/>
      <c r="O32" s="120"/>
      <c r="P32" s="121"/>
      <c r="Q32" s="122"/>
    </row>
    <row r="33" spans="1:17" ht="24">
      <c r="A33" s="101" t="s">
        <v>979</v>
      </c>
      <c r="B33" s="68" t="s">
        <v>993</v>
      </c>
      <c r="C33" s="85" t="s">
        <v>25</v>
      </c>
      <c r="D33" s="75"/>
      <c r="E33" s="76"/>
      <c r="F33" s="75"/>
      <c r="G33" s="76"/>
      <c r="H33" s="70"/>
      <c r="I33" s="69"/>
      <c r="J33" s="75"/>
      <c r="K33" s="76"/>
      <c r="L33" s="75"/>
      <c r="M33" s="76"/>
      <c r="N33" s="70"/>
      <c r="O33" s="120" t="s">
        <v>997</v>
      </c>
      <c r="P33" s="121"/>
      <c r="Q33" s="122"/>
    </row>
    <row r="34" spans="1:17">
      <c r="A34" s="101" t="s">
        <v>979</v>
      </c>
      <c r="B34" s="68" t="s">
        <v>994</v>
      </c>
      <c r="C34" s="85" t="s">
        <v>25</v>
      </c>
      <c r="D34" s="75"/>
      <c r="E34" s="76"/>
      <c r="F34" s="75"/>
      <c r="G34" s="76"/>
      <c r="H34" s="70"/>
      <c r="I34" s="69"/>
      <c r="J34" s="75"/>
      <c r="K34" s="76"/>
      <c r="L34" s="75"/>
      <c r="M34" s="76"/>
      <c r="N34" s="70"/>
      <c r="O34" s="120"/>
      <c r="P34" s="121"/>
      <c r="Q34" s="122"/>
    </row>
    <row r="35" spans="1:17">
      <c r="A35" s="101" t="s">
        <v>979</v>
      </c>
      <c r="B35" s="68" t="s">
        <v>995</v>
      </c>
      <c r="C35" s="85" t="s">
        <v>25</v>
      </c>
      <c r="D35" s="75"/>
      <c r="E35" s="76"/>
      <c r="F35" s="75"/>
      <c r="G35" s="76"/>
      <c r="H35" s="70"/>
      <c r="I35" s="69"/>
      <c r="J35" s="75"/>
      <c r="K35" s="76"/>
      <c r="L35" s="75"/>
      <c r="M35" s="76"/>
      <c r="N35" s="70"/>
      <c r="O35" s="120"/>
      <c r="P35" s="121"/>
      <c r="Q35" s="122"/>
    </row>
    <row r="36" spans="1:17" ht="24">
      <c r="A36" s="101" t="s">
        <v>979</v>
      </c>
      <c r="B36" s="68" t="s">
        <v>996</v>
      </c>
      <c r="C36" s="85" t="s">
        <v>25</v>
      </c>
      <c r="D36" s="75"/>
      <c r="E36" s="76"/>
      <c r="F36" s="75"/>
      <c r="G36" s="76"/>
      <c r="H36" s="70"/>
      <c r="I36" s="69"/>
      <c r="J36" s="75"/>
      <c r="K36" s="76"/>
      <c r="L36" s="75"/>
      <c r="M36" s="76"/>
      <c r="N36" s="70"/>
      <c r="O36" s="120"/>
      <c r="P36" s="121"/>
      <c r="Q36" s="122"/>
    </row>
    <row r="37" spans="1:17" ht="24">
      <c r="A37" s="101" t="s">
        <v>979</v>
      </c>
      <c r="B37" s="68" t="s">
        <v>1066</v>
      </c>
      <c r="C37" s="103"/>
      <c r="D37" s="79"/>
      <c r="E37" s="80"/>
      <c r="F37" s="79"/>
      <c r="G37" s="80"/>
      <c r="H37" s="81"/>
      <c r="I37" s="78"/>
      <c r="J37" s="79"/>
      <c r="K37" s="80" t="s">
        <v>25</v>
      </c>
      <c r="L37" s="79"/>
      <c r="M37" s="80"/>
      <c r="N37" s="81"/>
      <c r="O37" s="125" t="s">
        <v>1071</v>
      </c>
      <c r="P37" s="123"/>
      <c r="Q37" s="124"/>
    </row>
    <row r="38" spans="1:17">
      <c r="A38" s="101" t="s">
        <v>979</v>
      </c>
      <c r="B38" s="68" t="s">
        <v>1067</v>
      </c>
      <c r="C38" s="103"/>
      <c r="D38" s="79"/>
      <c r="E38" s="80"/>
      <c r="F38" s="79"/>
      <c r="G38" s="80"/>
      <c r="H38" s="81"/>
      <c r="I38" s="78" t="s">
        <v>25</v>
      </c>
      <c r="J38" s="79"/>
      <c r="K38" s="80"/>
      <c r="L38" s="79"/>
      <c r="M38" s="80"/>
      <c r="N38" s="81"/>
      <c r="O38" s="125" t="s">
        <v>1071</v>
      </c>
      <c r="P38" s="123"/>
      <c r="Q38" s="124"/>
    </row>
    <row r="39" spans="1:17" ht="24">
      <c r="A39" s="101" t="s">
        <v>979</v>
      </c>
      <c r="B39" s="68" t="s">
        <v>1068</v>
      </c>
      <c r="C39" s="103"/>
      <c r="D39" s="79"/>
      <c r="E39" s="80"/>
      <c r="F39" s="79"/>
      <c r="G39" s="80"/>
      <c r="H39" s="81"/>
      <c r="I39" s="78" t="s">
        <v>25</v>
      </c>
      <c r="J39" s="79"/>
      <c r="K39" s="80"/>
      <c r="L39" s="79"/>
      <c r="M39" s="80"/>
      <c r="N39" s="81"/>
      <c r="O39" s="125" t="s">
        <v>1071</v>
      </c>
      <c r="P39" s="123"/>
      <c r="Q39" s="124"/>
    </row>
    <row r="40" spans="1:17">
      <c r="A40" s="101" t="s">
        <v>979</v>
      </c>
      <c r="B40" s="68" t="s">
        <v>1069</v>
      </c>
      <c r="C40" s="103"/>
      <c r="D40" s="79"/>
      <c r="E40" s="80"/>
      <c r="F40" s="79"/>
      <c r="G40" s="80"/>
      <c r="H40" s="81"/>
      <c r="I40" s="78" t="s">
        <v>25</v>
      </c>
      <c r="J40" s="79"/>
      <c r="K40" s="80"/>
      <c r="L40" s="79"/>
      <c r="M40" s="80"/>
      <c r="N40" s="81"/>
      <c r="O40" s="125" t="s">
        <v>1071</v>
      </c>
      <c r="P40" s="123"/>
      <c r="Q40" s="124"/>
    </row>
    <row r="41" spans="1:17" ht="24">
      <c r="A41" s="101" t="s">
        <v>979</v>
      </c>
      <c r="B41" s="68" t="s">
        <v>1070</v>
      </c>
      <c r="C41" s="103"/>
      <c r="D41" s="79"/>
      <c r="E41" s="80"/>
      <c r="F41" s="79"/>
      <c r="G41" s="80"/>
      <c r="H41" s="81"/>
      <c r="I41" s="78"/>
      <c r="J41" s="79"/>
      <c r="K41" s="80" t="s">
        <v>25</v>
      </c>
      <c r="L41" s="79"/>
      <c r="M41" s="80"/>
      <c r="N41" s="81"/>
      <c r="O41" s="125" t="s">
        <v>1071</v>
      </c>
      <c r="P41" s="123"/>
      <c r="Q41" s="124"/>
    </row>
    <row r="42" spans="1:17" ht="24">
      <c r="A42" s="101" t="s">
        <v>980</v>
      </c>
      <c r="B42" s="68" t="s">
        <v>998</v>
      </c>
      <c r="C42" s="85"/>
      <c r="D42" s="75" t="s">
        <v>25</v>
      </c>
      <c r="E42" s="76"/>
      <c r="F42" s="75"/>
      <c r="G42" s="76"/>
      <c r="H42" s="70"/>
      <c r="I42" s="69"/>
      <c r="J42" s="75"/>
      <c r="K42" s="76"/>
      <c r="L42" s="75"/>
      <c r="M42" s="76"/>
      <c r="N42" s="70"/>
      <c r="O42" s="120" t="s">
        <v>999</v>
      </c>
      <c r="P42" s="121" t="s">
        <v>1000</v>
      </c>
      <c r="Q42" s="122"/>
    </row>
    <row r="43" spans="1:17" ht="24">
      <c r="A43" s="101" t="s">
        <v>980</v>
      </c>
      <c r="B43" s="68" t="s">
        <v>1001</v>
      </c>
      <c r="C43" s="85"/>
      <c r="D43" s="75"/>
      <c r="E43" s="76"/>
      <c r="F43" s="75"/>
      <c r="G43" s="76"/>
      <c r="H43" s="70"/>
      <c r="I43" s="69" t="s">
        <v>25</v>
      </c>
      <c r="J43" s="75"/>
      <c r="K43" s="76"/>
      <c r="L43" s="75"/>
      <c r="M43" s="76"/>
      <c r="N43" s="70"/>
      <c r="O43" s="120" t="s">
        <v>1009</v>
      </c>
      <c r="P43" s="121" t="s">
        <v>1010</v>
      </c>
      <c r="Q43" s="122"/>
    </row>
    <row r="44" spans="1:17" ht="24">
      <c r="A44" s="101" t="s">
        <v>980</v>
      </c>
      <c r="B44" s="68" t="s">
        <v>1002</v>
      </c>
      <c r="C44" s="85"/>
      <c r="D44" s="75"/>
      <c r="E44" s="76"/>
      <c r="F44" s="75"/>
      <c r="G44" s="76"/>
      <c r="H44" s="70"/>
      <c r="I44" s="69" t="s">
        <v>25</v>
      </c>
      <c r="J44" s="75"/>
      <c r="K44" s="76"/>
      <c r="L44" s="75"/>
      <c r="M44" s="76"/>
      <c r="N44" s="70"/>
      <c r="O44" s="120" t="s">
        <v>1009</v>
      </c>
      <c r="P44" s="121" t="s">
        <v>1010</v>
      </c>
      <c r="Q44" s="122"/>
    </row>
    <row r="45" spans="1:17" ht="24">
      <c r="A45" s="101" t="s">
        <v>980</v>
      </c>
      <c r="B45" s="68" t="s">
        <v>1145</v>
      </c>
      <c r="C45" s="85"/>
      <c r="D45" s="75"/>
      <c r="E45" s="76"/>
      <c r="F45" s="75"/>
      <c r="G45" s="76"/>
      <c r="H45" s="70"/>
      <c r="I45" s="69" t="s">
        <v>25</v>
      </c>
      <c r="J45" s="75"/>
      <c r="K45" s="76"/>
      <c r="L45" s="75"/>
      <c r="M45" s="76"/>
      <c r="N45" s="70"/>
      <c r="O45" s="120" t="s">
        <v>1009</v>
      </c>
      <c r="P45" s="121" t="s">
        <v>1010</v>
      </c>
      <c r="Q45" s="122"/>
    </row>
    <row r="46" spans="1:17" ht="24">
      <c r="A46" s="101" t="s">
        <v>980</v>
      </c>
      <c r="B46" s="68" t="s">
        <v>1003</v>
      </c>
      <c r="C46" s="85"/>
      <c r="D46" s="75"/>
      <c r="E46" s="76"/>
      <c r="F46" s="75"/>
      <c r="G46" s="76"/>
      <c r="H46" s="70"/>
      <c r="I46" s="69" t="s">
        <v>25</v>
      </c>
      <c r="J46" s="75"/>
      <c r="K46" s="76"/>
      <c r="L46" s="75"/>
      <c r="M46" s="76"/>
      <c r="N46" s="70"/>
      <c r="O46" s="120" t="s">
        <v>1009</v>
      </c>
      <c r="P46" s="121" t="s">
        <v>1010</v>
      </c>
      <c r="Q46" s="122"/>
    </row>
    <row r="47" spans="1:17" ht="24">
      <c r="A47" s="101" t="s">
        <v>980</v>
      </c>
      <c r="B47" s="68" t="s">
        <v>1004</v>
      </c>
      <c r="C47" s="85"/>
      <c r="D47" s="75"/>
      <c r="E47" s="76"/>
      <c r="F47" s="75"/>
      <c r="G47" s="76"/>
      <c r="H47" s="70"/>
      <c r="I47" s="69" t="s">
        <v>25</v>
      </c>
      <c r="J47" s="75"/>
      <c r="K47" s="76"/>
      <c r="L47" s="75"/>
      <c r="M47" s="76"/>
      <c r="N47" s="70"/>
      <c r="O47" s="120" t="s">
        <v>1009</v>
      </c>
      <c r="P47" s="121" t="s">
        <v>1010</v>
      </c>
      <c r="Q47" s="122"/>
    </row>
    <row r="48" spans="1:17" ht="24">
      <c r="A48" s="101" t="s">
        <v>980</v>
      </c>
      <c r="B48" s="68" t="s">
        <v>1005</v>
      </c>
      <c r="C48" s="85"/>
      <c r="D48" s="75"/>
      <c r="E48" s="76"/>
      <c r="F48" s="75"/>
      <c r="G48" s="76"/>
      <c r="H48" s="70"/>
      <c r="I48" s="69" t="s">
        <v>25</v>
      </c>
      <c r="J48" s="75"/>
      <c r="K48" s="76"/>
      <c r="L48" s="75"/>
      <c r="M48" s="76"/>
      <c r="N48" s="70"/>
      <c r="O48" s="120" t="s">
        <v>1009</v>
      </c>
      <c r="P48" s="121" t="s">
        <v>1010</v>
      </c>
      <c r="Q48" s="122"/>
    </row>
    <row r="49" spans="1:17" ht="24">
      <c r="A49" s="101" t="s">
        <v>980</v>
      </c>
      <c r="B49" s="68" t="s">
        <v>1006</v>
      </c>
      <c r="C49" s="85"/>
      <c r="D49" s="75"/>
      <c r="E49" s="76"/>
      <c r="F49" s="75"/>
      <c r="G49" s="76"/>
      <c r="H49" s="70"/>
      <c r="I49" s="69" t="s">
        <v>25</v>
      </c>
      <c r="J49" s="75"/>
      <c r="K49" s="76"/>
      <c r="L49" s="75"/>
      <c r="M49" s="76"/>
      <c r="N49" s="70"/>
      <c r="O49" s="120" t="s">
        <v>1009</v>
      </c>
      <c r="P49" s="121" t="s">
        <v>1010</v>
      </c>
      <c r="Q49" s="122"/>
    </row>
    <row r="50" spans="1:17">
      <c r="B50" s="151" t="s">
        <v>31</v>
      </c>
      <c r="C50" s="85"/>
      <c r="D50" s="75"/>
      <c r="E50" s="76"/>
      <c r="F50" s="75"/>
      <c r="G50" s="76"/>
      <c r="H50" s="70"/>
      <c r="I50" s="69"/>
      <c r="J50" s="75"/>
      <c r="K50" s="76"/>
      <c r="L50" s="75"/>
      <c r="M50" s="76"/>
      <c r="N50" s="70"/>
      <c r="O50" s="120"/>
      <c r="P50" s="121"/>
      <c r="Q50" s="122"/>
    </row>
    <row r="51" spans="1:17" ht="24">
      <c r="A51" s="101" t="s">
        <v>980</v>
      </c>
      <c r="B51" s="68" t="s">
        <v>1007</v>
      </c>
      <c r="C51" s="85"/>
      <c r="D51" s="75"/>
      <c r="E51" s="76"/>
      <c r="F51" s="75"/>
      <c r="G51" s="76"/>
      <c r="H51" s="70"/>
      <c r="I51" s="69" t="s">
        <v>25</v>
      </c>
      <c r="J51" s="75"/>
      <c r="K51" s="76"/>
      <c r="L51" s="75"/>
      <c r="M51" s="76"/>
      <c r="N51" s="70"/>
      <c r="O51" s="120" t="s">
        <v>1009</v>
      </c>
      <c r="P51" s="121" t="s">
        <v>1010</v>
      </c>
      <c r="Q51" s="122"/>
    </row>
    <row r="52" spans="1:17" ht="24">
      <c r="A52" s="101" t="s">
        <v>980</v>
      </c>
      <c r="B52" s="68" t="s">
        <v>1008</v>
      </c>
      <c r="C52" s="85"/>
      <c r="D52" s="75"/>
      <c r="E52" s="76"/>
      <c r="F52" s="75"/>
      <c r="G52" s="76"/>
      <c r="H52" s="70"/>
      <c r="I52" s="69" t="s">
        <v>25</v>
      </c>
      <c r="J52" s="75"/>
      <c r="K52" s="76"/>
      <c r="L52" s="75"/>
      <c r="M52" s="76"/>
      <c r="N52" s="70"/>
      <c r="O52" s="120" t="s">
        <v>1009</v>
      </c>
      <c r="P52" s="121" t="s">
        <v>1010</v>
      </c>
      <c r="Q52" s="122"/>
    </row>
    <row r="53" spans="1:17" ht="48">
      <c r="A53" s="101" t="s">
        <v>980</v>
      </c>
      <c r="B53" s="68" t="s">
        <v>1012</v>
      </c>
      <c r="C53" s="85"/>
      <c r="D53" s="75"/>
      <c r="E53" s="76"/>
      <c r="F53" s="75"/>
      <c r="G53" s="76"/>
      <c r="H53" s="70"/>
      <c r="I53" s="69"/>
      <c r="J53" s="75"/>
      <c r="K53" s="76" t="s">
        <v>25</v>
      </c>
      <c r="L53" s="75"/>
      <c r="M53" s="76"/>
      <c r="N53" s="70"/>
      <c r="O53" s="120" t="s">
        <v>1009</v>
      </c>
      <c r="P53" s="121" t="s">
        <v>1011</v>
      </c>
      <c r="Q53" s="122"/>
    </row>
    <row r="54" spans="1:17" ht="24">
      <c r="A54" s="101" t="s">
        <v>980</v>
      </c>
      <c r="B54" s="68" t="s">
        <v>1013</v>
      </c>
      <c r="C54" s="103"/>
      <c r="D54" s="79"/>
      <c r="E54" s="80"/>
      <c r="F54" s="79"/>
      <c r="G54" s="80"/>
      <c r="H54" s="81"/>
      <c r="I54" s="78"/>
      <c r="J54" s="79"/>
      <c r="K54" s="80" t="s">
        <v>25</v>
      </c>
      <c r="L54" s="79"/>
      <c r="M54" s="80"/>
      <c r="N54" s="81"/>
      <c r="O54" s="120" t="s">
        <v>1009</v>
      </c>
      <c r="P54" s="121" t="s">
        <v>1011</v>
      </c>
      <c r="Q54" s="124"/>
    </row>
    <row r="55" spans="1:17">
      <c r="A55" s="101" t="s">
        <v>980</v>
      </c>
      <c r="B55" s="68" t="s">
        <v>1014</v>
      </c>
      <c r="C55" s="103"/>
      <c r="D55" s="79"/>
      <c r="E55" s="80"/>
      <c r="F55" s="79"/>
      <c r="G55" s="80"/>
      <c r="H55" s="81"/>
      <c r="I55" s="78" t="s">
        <v>25</v>
      </c>
      <c r="J55" s="79"/>
      <c r="K55" s="80"/>
      <c r="L55" s="79"/>
      <c r="M55" s="80"/>
      <c r="N55" s="81"/>
      <c r="O55" s="120" t="s">
        <v>1016</v>
      </c>
      <c r="P55" s="123" t="s">
        <v>1017</v>
      </c>
      <c r="Q55" s="124"/>
    </row>
    <row r="56" spans="1:17">
      <c r="A56" s="101" t="s">
        <v>980</v>
      </c>
      <c r="B56" s="68" t="s">
        <v>1015</v>
      </c>
      <c r="C56" s="103"/>
      <c r="D56" s="79"/>
      <c r="E56" s="80"/>
      <c r="F56" s="79"/>
      <c r="G56" s="80"/>
      <c r="H56" s="81"/>
      <c r="I56" s="78" t="s">
        <v>25</v>
      </c>
      <c r="J56" s="79"/>
      <c r="K56" s="80"/>
      <c r="L56" s="79"/>
      <c r="M56" s="80"/>
      <c r="N56" s="81"/>
      <c r="O56" s="120" t="s">
        <v>1016</v>
      </c>
      <c r="P56" s="123" t="s">
        <v>1017</v>
      </c>
      <c r="Q56" s="124"/>
    </row>
    <row r="57" spans="1:17" ht="24">
      <c r="A57" s="101" t="s">
        <v>980</v>
      </c>
      <c r="B57" s="68" t="s">
        <v>1018</v>
      </c>
      <c r="C57" s="103"/>
      <c r="D57" s="79"/>
      <c r="E57" s="80"/>
      <c r="F57" s="79"/>
      <c r="G57" s="80"/>
      <c r="H57" s="81"/>
      <c r="I57" s="78" t="s">
        <v>25</v>
      </c>
      <c r="J57" s="79"/>
      <c r="K57" s="80"/>
      <c r="L57" s="79"/>
      <c r="M57" s="80"/>
      <c r="N57" s="81"/>
      <c r="O57" s="120" t="s">
        <v>1016</v>
      </c>
      <c r="P57" s="123" t="s">
        <v>1017</v>
      </c>
      <c r="Q57" s="124"/>
    </row>
    <row r="58" spans="1:17" ht="24">
      <c r="A58" s="101" t="s">
        <v>980</v>
      </c>
      <c r="B58" s="68" t="s">
        <v>1019</v>
      </c>
      <c r="C58" s="103"/>
      <c r="D58" s="79"/>
      <c r="E58" s="80"/>
      <c r="F58" s="79"/>
      <c r="G58" s="80"/>
      <c r="H58" s="81"/>
      <c r="I58" s="78" t="s">
        <v>25</v>
      </c>
      <c r="J58" s="79"/>
      <c r="K58" s="80"/>
      <c r="L58" s="79"/>
      <c r="M58" s="80"/>
      <c r="N58" s="81"/>
      <c r="O58" s="120" t="s">
        <v>1016</v>
      </c>
      <c r="P58" s="123" t="s">
        <v>1020</v>
      </c>
      <c r="Q58" s="124"/>
    </row>
    <row r="59" spans="1:17" ht="48">
      <c r="A59" s="101" t="s">
        <v>980</v>
      </c>
      <c r="B59" s="68" t="s">
        <v>1024</v>
      </c>
      <c r="C59" s="103"/>
      <c r="D59" s="79"/>
      <c r="E59" s="80"/>
      <c r="F59" s="79"/>
      <c r="G59" s="80"/>
      <c r="H59" s="81"/>
      <c r="I59" s="78" t="s">
        <v>115</v>
      </c>
      <c r="J59" s="79"/>
      <c r="K59" s="80"/>
      <c r="L59" s="79"/>
      <c r="M59" s="80"/>
      <c r="N59" s="81"/>
      <c r="O59" s="120" t="s">
        <v>1016</v>
      </c>
      <c r="P59" s="123" t="s">
        <v>1025</v>
      </c>
      <c r="Q59" s="124"/>
    </row>
    <row r="60" spans="1:17">
      <c r="A60" s="101" t="s">
        <v>980</v>
      </c>
      <c r="B60" s="68" t="s">
        <v>1022</v>
      </c>
      <c r="C60" s="103"/>
      <c r="D60" s="79"/>
      <c r="E60" s="80"/>
      <c r="F60" s="79"/>
      <c r="G60" s="80"/>
      <c r="H60" s="81"/>
      <c r="I60" s="78" t="s">
        <v>25</v>
      </c>
      <c r="J60" s="79"/>
      <c r="K60" s="80"/>
      <c r="L60" s="79"/>
      <c r="M60" s="80"/>
      <c r="N60" s="81"/>
      <c r="O60" s="120" t="s">
        <v>1021</v>
      </c>
      <c r="P60" s="123" t="s">
        <v>1023</v>
      </c>
      <c r="Q60" s="124"/>
    </row>
    <row r="61" spans="1:17" ht="24">
      <c r="A61" s="101" t="s">
        <v>980</v>
      </c>
      <c r="B61" s="68" t="s">
        <v>1026</v>
      </c>
      <c r="C61" s="103"/>
      <c r="D61" s="79"/>
      <c r="E61" s="80"/>
      <c r="F61" s="79"/>
      <c r="G61" s="80"/>
      <c r="H61" s="81"/>
      <c r="I61" s="78"/>
      <c r="J61" s="79"/>
      <c r="K61" s="80" t="s">
        <v>115</v>
      </c>
      <c r="L61" s="79"/>
      <c r="M61" s="80"/>
      <c r="N61" s="81"/>
      <c r="O61" s="120"/>
      <c r="P61" s="123"/>
      <c r="Q61" s="124"/>
    </row>
    <row r="62" spans="1:17" ht="24">
      <c r="A62" s="101" t="s">
        <v>980</v>
      </c>
      <c r="B62" s="68" t="s">
        <v>1027</v>
      </c>
      <c r="C62" s="103"/>
      <c r="D62" s="79"/>
      <c r="E62" s="80"/>
      <c r="F62" s="79"/>
      <c r="G62" s="80"/>
      <c r="H62" s="81"/>
      <c r="I62" s="78"/>
      <c r="J62" s="79"/>
      <c r="K62" s="80"/>
      <c r="L62" s="79"/>
      <c r="M62" s="80"/>
      <c r="N62" s="81" t="s">
        <v>25</v>
      </c>
      <c r="O62" s="125" t="s">
        <v>1028</v>
      </c>
      <c r="P62" s="123" t="s">
        <v>1029</v>
      </c>
      <c r="Q62" s="124"/>
    </row>
    <row r="63" spans="1:17" ht="23.25" customHeight="1">
      <c r="B63" s="151" t="s">
        <v>1072</v>
      </c>
      <c r="C63" s="103"/>
      <c r="D63" s="79"/>
      <c r="E63" s="80"/>
      <c r="F63" s="79"/>
      <c r="G63" s="80"/>
      <c r="H63" s="81"/>
      <c r="I63" s="78"/>
      <c r="J63" s="79"/>
      <c r="K63" s="80"/>
      <c r="L63" s="79"/>
      <c r="M63" s="80"/>
      <c r="N63" s="81"/>
      <c r="O63" s="125"/>
      <c r="P63" s="123"/>
      <c r="Q63" s="124"/>
    </row>
    <row r="64" spans="1:17">
      <c r="A64" s="101" t="s">
        <v>981</v>
      </c>
      <c r="B64" s="68" t="s">
        <v>1073</v>
      </c>
      <c r="C64" s="103"/>
      <c r="D64" s="79"/>
      <c r="E64" s="80"/>
      <c r="F64" s="79"/>
      <c r="G64" s="80"/>
      <c r="H64" s="81"/>
      <c r="I64" s="78" t="s">
        <v>25</v>
      </c>
      <c r="J64" s="79"/>
      <c r="K64" s="80"/>
      <c r="L64" s="79"/>
      <c r="M64" s="80"/>
      <c r="N64" s="81"/>
      <c r="O64" s="125" t="s">
        <v>1080</v>
      </c>
      <c r="P64" s="123"/>
      <c r="Q64" s="124"/>
    </row>
    <row r="65" spans="1:17">
      <c r="A65" s="101" t="s">
        <v>981</v>
      </c>
      <c r="B65" s="68" t="s">
        <v>1074</v>
      </c>
      <c r="C65" s="103"/>
      <c r="D65" s="79"/>
      <c r="E65" s="80"/>
      <c r="F65" s="79"/>
      <c r="G65" s="80"/>
      <c r="H65" s="81"/>
      <c r="I65" s="78" t="s">
        <v>25</v>
      </c>
      <c r="J65" s="79"/>
      <c r="K65" s="80"/>
      <c r="L65" s="79"/>
      <c r="M65" s="80"/>
      <c r="N65" s="81"/>
      <c r="O65" s="125" t="s">
        <v>1080</v>
      </c>
      <c r="P65" s="123"/>
      <c r="Q65" s="124"/>
    </row>
    <row r="66" spans="1:17">
      <c r="A66" s="101" t="s">
        <v>981</v>
      </c>
      <c r="B66" s="68" t="s">
        <v>1075</v>
      </c>
      <c r="C66" s="103"/>
      <c r="D66" s="79"/>
      <c r="E66" s="80"/>
      <c r="F66" s="79"/>
      <c r="G66" s="80"/>
      <c r="H66" s="81"/>
      <c r="I66" s="78" t="s">
        <v>25</v>
      </c>
      <c r="J66" s="79"/>
      <c r="K66" s="80"/>
      <c r="L66" s="79"/>
      <c r="M66" s="80"/>
      <c r="N66" s="81"/>
      <c r="O66" s="125" t="s">
        <v>1081</v>
      </c>
      <c r="P66" s="123"/>
      <c r="Q66" s="124"/>
    </row>
    <row r="67" spans="1:17">
      <c r="A67" s="101" t="s">
        <v>981</v>
      </c>
      <c r="B67" s="68" t="s">
        <v>1076</v>
      </c>
      <c r="C67" s="103"/>
      <c r="D67" s="79"/>
      <c r="E67" s="80"/>
      <c r="F67" s="79"/>
      <c r="G67" s="80"/>
      <c r="H67" s="81"/>
      <c r="I67" s="78"/>
      <c r="J67" s="79"/>
      <c r="K67" s="80" t="s">
        <v>25</v>
      </c>
      <c r="L67" s="79"/>
      <c r="M67" s="80"/>
      <c r="N67" s="81"/>
      <c r="O67" s="125" t="s">
        <v>1082</v>
      </c>
      <c r="P67" s="123"/>
      <c r="Q67" s="124"/>
    </row>
    <row r="68" spans="1:17">
      <c r="A68" s="101" t="s">
        <v>981</v>
      </c>
      <c r="B68" s="68" t="s">
        <v>1077</v>
      </c>
      <c r="C68" s="103"/>
      <c r="D68" s="79"/>
      <c r="E68" s="80"/>
      <c r="F68" s="79"/>
      <c r="G68" s="80"/>
      <c r="H68" s="81"/>
      <c r="I68" s="78"/>
      <c r="J68" s="79"/>
      <c r="K68" s="80" t="s">
        <v>25</v>
      </c>
      <c r="L68" s="79"/>
      <c r="M68" s="80"/>
      <c r="N68" s="81"/>
      <c r="O68" s="125" t="s">
        <v>1084</v>
      </c>
      <c r="P68" s="123"/>
      <c r="Q68" s="124"/>
    </row>
    <row r="69" spans="1:17">
      <c r="A69" s="101" t="s">
        <v>981</v>
      </c>
      <c r="B69" s="68" t="s">
        <v>1078</v>
      </c>
      <c r="C69" s="103"/>
      <c r="D69" s="79"/>
      <c r="E69" s="80"/>
      <c r="F69" s="79"/>
      <c r="G69" s="80"/>
      <c r="H69" s="81"/>
      <c r="I69" s="78"/>
      <c r="J69" s="79"/>
      <c r="K69" s="80" t="s">
        <v>25</v>
      </c>
      <c r="L69" s="79"/>
      <c r="M69" s="80"/>
      <c r="N69" s="81"/>
      <c r="O69" s="125" t="s">
        <v>1083</v>
      </c>
      <c r="P69" s="123"/>
      <c r="Q69" s="124"/>
    </row>
    <row r="70" spans="1:17">
      <c r="B70" s="89" t="s">
        <v>274</v>
      </c>
      <c r="C70" s="90">
        <f>SUBTOTAL(3,$C$6:$C$69)</f>
        <v>16</v>
      </c>
      <c r="D70" s="90">
        <f t="shared" ref="D70:N70" si="0">SUBTOTAL(3,D6:D69)</f>
        <v>3</v>
      </c>
      <c r="E70" s="90">
        <f t="shared" si="0"/>
        <v>1</v>
      </c>
      <c r="F70" s="90">
        <f t="shared" si="0"/>
        <v>0</v>
      </c>
      <c r="G70" s="90">
        <f t="shared" si="0"/>
        <v>0</v>
      </c>
      <c r="H70" s="90">
        <f t="shared" si="0"/>
        <v>0</v>
      </c>
      <c r="I70" s="90">
        <f t="shared" si="0"/>
        <v>21</v>
      </c>
      <c r="J70" s="90">
        <f t="shared" si="0"/>
        <v>5</v>
      </c>
      <c r="K70" s="90">
        <f t="shared" si="0"/>
        <v>11</v>
      </c>
      <c r="L70" s="90">
        <f t="shared" si="0"/>
        <v>0</v>
      </c>
      <c r="M70" s="90">
        <f t="shared" si="0"/>
        <v>0</v>
      </c>
      <c r="N70" s="90">
        <f t="shared" si="0"/>
        <v>2</v>
      </c>
      <c r="O70" s="126"/>
      <c r="P70" s="126"/>
      <c r="Q70" s="126"/>
    </row>
    <row r="71" spans="1:17">
      <c r="B71" s="102" t="s">
        <v>284</v>
      </c>
      <c r="C71" s="1"/>
      <c r="D71" s="1"/>
      <c r="E71" s="1"/>
      <c r="F71" s="1"/>
      <c r="G71" s="1"/>
      <c r="H71" s="91">
        <f>SUM(C70:H70)</f>
        <v>20</v>
      </c>
      <c r="I71" s="1"/>
      <c r="J71" s="1"/>
      <c r="K71" s="1"/>
      <c r="L71" s="1"/>
      <c r="M71" s="1"/>
      <c r="N71" s="91">
        <f>SUM(I70:N70)</f>
        <v>39</v>
      </c>
    </row>
    <row r="72" spans="1:17">
      <c r="B72" s="9" t="s">
        <v>283</v>
      </c>
      <c r="C72" s="5"/>
      <c r="N72" s="88">
        <f>N71+H71</f>
        <v>59</v>
      </c>
    </row>
    <row r="73" spans="1:17">
      <c r="B73" s="9"/>
      <c r="C73" s="5"/>
      <c r="N73" s="88"/>
    </row>
    <row r="74" spans="1:17">
      <c r="B74" s="6" t="s">
        <v>285</v>
      </c>
      <c r="O74" s="146" t="s">
        <v>552</v>
      </c>
      <c r="P74" s="146" t="s">
        <v>553</v>
      </c>
      <c r="Q74" s="146" t="s">
        <v>554</v>
      </c>
    </row>
    <row r="75" spans="1:17">
      <c r="B75" s="92" t="s">
        <v>276</v>
      </c>
      <c r="C75" s="93">
        <f>COUNTIF($C$6:$C$69,"O")</f>
        <v>0</v>
      </c>
      <c r="D75" s="93">
        <f t="shared" ref="D75:N75" si="1">COUNTIF(D6:D69,"O")</f>
        <v>0</v>
      </c>
      <c r="E75" s="93">
        <f t="shared" si="1"/>
        <v>0</v>
      </c>
      <c r="F75" s="93">
        <f t="shared" si="1"/>
        <v>0</v>
      </c>
      <c r="G75" s="93">
        <f t="shared" si="1"/>
        <v>0</v>
      </c>
      <c r="H75" s="93">
        <f t="shared" si="1"/>
        <v>0</v>
      </c>
      <c r="I75" s="93">
        <f t="shared" si="1"/>
        <v>1</v>
      </c>
      <c r="J75" s="93">
        <f t="shared" si="1"/>
        <v>0</v>
      </c>
      <c r="K75" s="93">
        <f t="shared" si="1"/>
        <v>1</v>
      </c>
      <c r="L75" s="93">
        <f t="shared" si="1"/>
        <v>0</v>
      </c>
      <c r="M75" s="93">
        <f t="shared" si="1"/>
        <v>0</v>
      </c>
      <c r="N75" s="93">
        <f t="shared" si="1"/>
        <v>0</v>
      </c>
      <c r="O75">
        <f t="shared" ref="O75:O80" si="2">SUM(C75:H75)</f>
        <v>0</v>
      </c>
      <c r="P75">
        <f t="shared" ref="P75:P80" si="3">SUM(I75:N75)</f>
        <v>2</v>
      </c>
      <c r="Q75">
        <f t="shared" ref="Q75:Q80" si="4">SUM(C75:N75)</f>
        <v>2</v>
      </c>
    </row>
    <row r="76" spans="1:17">
      <c r="B76" s="94" t="s">
        <v>448</v>
      </c>
      <c r="C76" s="95">
        <f t="shared" ref="C76:N76" si="5">COUNTIF(C$6:C$69,"B")</f>
        <v>0</v>
      </c>
      <c r="D76" s="95">
        <f t="shared" si="5"/>
        <v>0</v>
      </c>
      <c r="E76" s="95">
        <f t="shared" si="5"/>
        <v>0</v>
      </c>
      <c r="F76" s="95">
        <f t="shared" si="5"/>
        <v>0</v>
      </c>
      <c r="G76" s="95">
        <f t="shared" si="5"/>
        <v>0</v>
      </c>
      <c r="H76" s="95">
        <f t="shared" si="5"/>
        <v>0</v>
      </c>
      <c r="I76" s="95">
        <f t="shared" si="5"/>
        <v>0</v>
      </c>
      <c r="J76" s="95">
        <f t="shared" si="5"/>
        <v>0</v>
      </c>
      <c r="K76" s="95">
        <f t="shared" si="5"/>
        <v>0</v>
      </c>
      <c r="L76" s="95">
        <f t="shared" si="5"/>
        <v>0</v>
      </c>
      <c r="M76" s="95">
        <f t="shared" si="5"/>
        <v>0</v>
      </c>
      <c r="N76" s="95">
        <f t="shared" si="5"/>
        <v>0</v>
      </c>
      <c r="O76">
        <f t="shared" si="2"/>
        <v>0</v>
      </c>
      <c r="P76">
        <f t="shared" si="3"/>
        <v>0</v>
      </c>
      <c r="Q76">
        <f t="shared" si="4"/>
        <v>0</v>
      </c>
    </row>
    <row r="77" spans="1:17">
      <c r="B77" s="94" t="s">
        <v>277</v>
      </c>
      <c r="C77" s="95">
        <f t="shared" ref="C77:N77" si="6">COUNTIF(C6:C69,"P")</f>
        <v>16</v>
      </c>
      <c r="D77" s="95">
        <f t="shared" si="6"/>
        <v>3</v>
      </c>
      <c r="E77" s="95">
        <f t="shared" si="6"/>
        <v>1</v>
      </c>
      <c r="F77" s="95">
        <f t="shared" si="6"/>
        <v>0</v>
      </c>
      <c r="G77" s="95">
        <f t="shared" si="6"/>
        <v>0</v>
      </c>
      <c r="H77" s="95">
        <f t="shared" si="6"/>
        <v>0</v>
      </c>
      <c r="I77" s="95">
        <f t="shared" si="6"/>
        <v>20</v>
      </c>
      <c r="J77" s="95">
        <f t="shared" si="6"/>
        <v>5</v>
      </c>
      <c r="K77" s="95">
        <f t="shared" si="6"/>
        <v>10</v>
      </c>
      <c r="L77" s="95">
        <f t="shared" si="6"/>
        <v>0</v>
      </c>
      <c r="M77" s="95">
        <f t="shared" si="6"/>
        <v>0</v>
      </c>
      <c r="N77" s="95">
        <f t="shared" si="6"/>
        <v>2</v>
      </c>
      <c r="O77">
        <f t="shared" si="2"/>
        <v>20</v>
      </c>
      <c r="P77">
        <f t="shared" si="3"/>
        <v>37</v>
      </c>
      <c r="Q77">
        <f t="shared" si="4"/>
        <v>57</v>
      </c>
    </row>
    <row r="78" spans="1:17">
      <c r="B78" s="94" t="s">
        <v>278</v>
      </c>
      <c r="C78" s="95">
        <f t="shared" ref="C78:N78" si="7">COUNTIF(C6:C69,"$")</f>
        <v>0</v>
      </c>
      <c r="D78" s="95">
        <f t="shared" si="7"/>
        <v>0</v>
      </c>
      <c r="E78" s="95">
        <f t="shared" si="7"/>
        <v>0</v>
      </c>
      <c r="F78" s="95">
        <f t="shared" si="7"/>
        <v>0</v>
      </c>
      <c r="G78" s="95">
        <f t="shared" si="7"/>
        <v>0</v>
      </c>
      <c r="H78" s="95">
        <f t="shared" si="7"/>
        <v>0</v>
      </c>
      <c r="I78" s="95">
        <f t="shared" si="7"/>
        <v>0</v>
      </c>
      <c r="J78" s="95">
        <f t="shared" si="7"/>
        <v>0</v>
      </c>
      <c r="K78" s="95">
        <f t="shared" si="7"/>
        <v>0</v>
      </c>
      <c r="L78" s="95">
        <f t="shared" si="7"/>
        <v>0</v>
      </c>
      <c r="M78" s="95">
        <f t="shared" si="7"/>
        <v>0</v>
      </c>
      <c r="N78" s="95">
        <f t="shared" si="7"/>
        <v>0</v>
      </c>
      <c r="O78">
        <f t="shared" si="2"/>
        <v>0</v>
      </c>
      <c r="P78">
        <f t="shared" si="3"/>
        <v>0</v>
      </c>
      <c r="Q78">
        <f t="shared" si="4"/>
        <v>0</v>
      </c>
    </row>
    <row r="79" spans="1:17">
      <c r="B79" s="94" t="s">
        <v>279</v>
      </c>
      <c r="C79" s="95">
        <f t="shared" ref="C79:N79" si="8">COUNTIF(C6:C69,"I")</f>
        <v>0</v>
      </c>
      <c r="D79" s="95">
        <f t="shared" si="8"/>
        <v>0</v>
      </c>
      <c r="E79" s="95">
        <f t="shared" si="8"/>
        <v>0</v>
      </c>
      <c r="F79" s="95">
        <f t="shared" si="8"/>
        <v>0</v>
      </c>
      <c r="G79" s="95">
        <f t="shared" si="8"/>
        <v>0</v>
      </c>
      <c r="H79" s="95">
        <f t="shared" si="8"/>
        <v>0</v>
      </c>
      <c r="I79" s="95">
        <f t="shared" si="8"/>
        <v>0</v>
      </c>
      <c r="J79" s="95">
        <f t="shared" si="8"/>
        <v>0</v>
      </c>
      <c r="K79" s="95">
        <f t="shared" si="8"/>
        <v>0</v>
      </c>
      <c r="L79" s="95">
        <f t="shared" si="8"/>
        <v>0</v>
      </c>
      <c r="M79" s="95">
        <f t="shared" si="8"/>
        <v>0</v>
      </c>
      <c r="N79" s="95">
        <f t="shared" si="8"/>
        <v>0</v>
      </c>
      <c r="O79">
        <f t="shared" si="2"/>
        <v>0</v>
      </c>
      <c r="P79">
        <f t="shared" si="3"/>
        <v>0</v>
      </c>
      <c r="Q79">
        <f t="shared" si="4"/>
        <v>0</v>
      </c>
    </row>
    <row r="80" spans="1:17" ht="15" thickBot="1">
      <c r="B80" s="94" t="s">
        <v>280</v>
      </c>
      <c r="C80" s="95">
        <f t="shared" ref="C80:N80" si="9">COUNTIF(C6:C69,"M")</f>
        <v>0</v>
      </c>
      <c r="D80" s="95">
        <f t="shared" si="9"/>
        <v>0</v>
      </c>
      <c r="E80" s="95">
        <f t="shared" si="9"/>
        <v>0</v>
      </c>
      <c r="F80" s="95">
        <f t="shared" si="9"/>
        <v>0</v>
      </c>
      <c r="G80" s="95">
        <f t="shared" si="9"/>
        <v>0</v>
      </c>
      <c r="H80" s="95">
        <f t="shared" si="9"/>
        <v>0</v>
      </c>
      <c r="I80" s="95">
        <f t="shared" si="9"/>
        <v>0</v>
      </c>
      <c r="J80" s="95">
        <f t="shared" si="9"/>
        <v>0</v>
      </c>
      <c r="K80" s="95">
        <f t="shared" si="9"/>
        <v>0</v>
      </c>
      <c r="L80" s="95">
        <f t="shared" si="9"/>
        <v>0</v>
      </c>
      <c r="M80" s="95">
        <f t="shared" si="9"/>
        <v>0</v>
      </c>
      <c r="N80" s="95">
        <f t="shared" si="9"/>
        <v>0</v>
      </c>
      <c r="O80">
        <f t="shared" si="2"/>
        <v>0</v>
      </c>
      <c r="P80">
        <f t="shared" si="3"/>
        <v>0</v>
      </c>
      <c r="Q80">
        <f t="shared" si="4"/>
        <v>0</v>
      </c>
    </row>
    <row r="81" spans="2:17" ht="15" thickTop="1">
      <c r="B81" s="96" t="s">
        <v>282</v>
      </c>
      <c r="C81" s="97">
        <f>SUM(C75:C80)</f>
        <v>16</v>
      </c>
      <c r="D81" s="97">
        <f t="shared" ref="D81:P81" si="10">SUM(D75:D80)</f>
        <v>3</v>
      </c>
      <c r="E81" s="97">
        <f t="shared" si="10"/>
        <v>1</v>
      </c>
      <c r="F81" s="97">
        <f t="shared" si="10"/>
        <v>0</v>
      </c>
      <c r="G81" s="97">
        <f t="shared" si="10"/>
        <v>0</v>
      </c>
      <c r="H81" s="97">
        <f t="shared" si="10"/>
        <v>0</v>
      </c>
      <c r="I81" s="97">
        <f t="shared" si="10"/>
        <v>21</v>
      </c>
      <c r="J81" s="97">
        <f t="shared" si="10"/>
        <v>5</v>
      </c>
      <c r="K81" s="97">
        <f t="shared" si="10"/>
        <v>11</v>
      </c>
      <c r="L81" s="97">
        <f t="shared" si="10"/>
        <v>0</v>
      </c>
      <c r="M81" s="97">
        <f t="shared" si="10"/>
        <v>0</v>
      </c>
      <c r="N81" s="97">
        <f t="shared" si="10"/>
        <v>2</v>
      </c>
      <c r="O81" s="97">
        <f t="shared" si="10"/>
        <v>20</v>
      </c>
      <c r="P81" s="97">
        <f t="shared" si="10"/>
        <v>39</v>
      </c>
      <c r="Q81" s="97">
        <f>SUM(Q75:Q80)</f>
        <v>59</v>
      </c>
    </row>
    <row r="82" spans="2:17">
      <c r="C82" s="86"/>
      <c r="N82">
        <f>SUM(C81:N81)</f>
        <v>59</v>
      </c>
    </row>
    <row r="84" spans="2:17">
      <c r="B84" s="98" t="s">
        <v>281</v>
      </c>
      <c r="C84" s="99">
        <f>IF(C81=C70,1,"ERROR")</f>
        <v>1</v>
      </c>
      <c r="D84" s="99">
        <f>IF(D81=D70,1,"ERROR")</f>
        <v>1</v>
      </c>
      <c r="E84" s="99">
        <f t="shared" ref="E84:N84" si="11">IF(E81=E70,1,"ERROR")</f>
        <v>1</v>
      </c>
      <c r="F84" s="99">
        <f t="shared" si="11"/>
        <v>1</v>
      </c>
      <c r="G84" s="99">
        <f t="shared" si="11"/>
        <v>1</v>
      </c>
      <c r="H84" s="99">
        <f t="shared" si="11"/>
        <v>1</v>
      </c>
      <c r="I84" s="99">
        <f t="shared" si="11"/>
        <v>1</v>
      </c>
      <c r="J84" s="99">
        <f t="shared" si="11"/>
        <v>1</v>
      </c>
      <c r="K84" s="99">
        <f t="shared" si="11"/>
        <v>1</v>
      </c>
      <c r="L84" s="99">
        <f t="shared" si="11"/>
        <v>1</v>
      </c>
      <c r="M84" s="99">
        <f t="shared" si="11"/>
        <v>1</v>
      </c>
      <c r="N84" s="99">
        <f t="shared" si="11"/>
        <v>1</v>
      </c>
    </row>
    <row r="87" spans="2:17">
      <c r="B87" s="92" t="s">
        <v>28</v>
      </c>
      <c r="C87" s="93">
        <f>COUNTIF($A$6:$A$69,"b")</f>
        <v>7</v>
      </c>
      <c r="D87" s="153">
        <f>C87/$C$92</f>
        <v>0.11864406779661017</v>
      </c>
    </row>
    <row r="88" spans="2:17">
      <c r="B88" s="94" t="s">
        <v>29</v>
      </c>
      <c r="C88" s="95">
        <f>COUNTIF($A$6:$A$69,"e")</f>
        <v>6</v>
      </c>
      <c r="D88" s="153">
        <f>C88/$C$92</f>
        <v>0.10169491525423729</v>
      </c>
    </row>
    <row r="89" spans="2:17">
      <c r="B89" s="94" t="s">
        <v>30</v>
      </c>
      <c r="C89" s="95">
        <f>COUNTIF($A$6:$A$69,"s")</f>
        <v>20</v>
      </c>
      <c r="D89" s="153">
        <f>C89/$C$92</f>
        <v>0.33898305084745761</v>
      </c>
    </row>
    <row r="90" spans="2:17">
      <c r="B90" s="94" t="s">
        <v>31</v>
      </c>
      <c r="C90" s="95">
        <f>COUNTIF($A$6:$A$69,"p")</f>
        <v>20</v>
      </c>
      <c r="D90" s="153">
        <f>C90/$C$92</f>
        <v>0.33898305084745761</v>
      </c>
    </row>
    <row r="91" spans="2:17">
      <c r="B91" s="94" t="s">
        <v>390</v>
      </c>
      <c r="C91" s="95">
        <f>COUNTIF($A$6:$A$69,"eng")</f>
        <v>6</v>
      </c>
      <c r="D91" s="153">
        <f>C91/$C$92</f>
        <v>0.10169491525423729</v>
      </c>
    </row>
    <row r="92" spans="2:17">
      <c r="C92" s="5">
        <f>SUM(C87:C91)</f>
        <v>59</v>
      </c>
      <c r="D92" s="5">
        <f>SUM(D87:D91)</f>
        <v>1</v>
      </c>
    </row>
    <row r="95" spans="2:17">
      <c r="B95" s="28"/>
      <c r="C95" s="301" t="s">
        <v>9</v>
      </c>
      <c r="D95" s="302"/>
      <c r="E95" s="302"/>
      <c r="F95" s="302"/>
      <c r="G95" s="302"/>
      <c r="H95" s="303"/>
      <c r="I95" s="301" t="s">
        <v>8</v>
      </c>
      <c r="J95" s="302"/>
      <c r="K95" s="302"/>
      <c r="L95" s="302"/>
      <c r="M95" s="302"/>
      <c r="N95" s="304"/>
    </row>
    <row r="96" spans="2:17">
      <c r="B96" s="29"/>
      <c r="C96" s="83" t="s">
        <v>13</v>
      </c>
      <c r="D96" s="23"/>
      <c r="E96" s="23"/>
      <c r="F96" s="23"/>
      <c r="G96" s="23"/>
      <c r="H96" s="24" t="s">
        <v>12</v>
      </c>
      <c r="I96" s="22" t="s">
        <v>13</v>
      </c>
      <c r="J96" s="23"/>
      <c r="K96" s="23"/>
      <c r="L96" s="23"/>
      <c r="M96" s="23"/>
      <c r="N96" s="24" t="s">
        <v>12</v>
      </c>
    </row>
    <row r="97" spans="2:16">
      <c r="B97" s="67" t="s">
        <v>15</v>
      </c>
      <c r="C97" s="309" t="s">
        <v>2</v>
      </c>
      <c r="D97" s="310"/>
      <c r="E97" s="310" t="s">
        <v>1</v>
      </c>
      <c r="F97" s="310"/>
      <c r="G97" s="310" t="s">
        <v>0</v>
      </c>
      <c r="H97" s="311"/>
      <c r="I97" s="309" t="s">
        <v>2</v>
      </c>
      <c r="J97" s="310"/>
      <c r="K97" s="310" t="s">
        <v>1</v>
      </c>
      <c r="L97" s="310"/>
      <c r="M97" s="310" t="s">
        <v>0</v>
      </c>
      <c r="N97" s="311"/>
    </row>
    <row r="98" spans="2:16">
      <c r="B98" s="168" t="s">
        <v>213</v>
      </c>
      <c r="C98" s="84" t="s">
        <v>7</v>
      </c>
      <c r="D98" s="53" t="s">
        <v>6</v>
      </c>
      <c r="E98" s="53" t="s">
        <v>4</v>
      </c>
      <c r="F98" s="53" t="s">
        <v>5</v>
      </c>
      <c r="G98" s="53"/>
      <c r="H98" s="54" t="s">
        <v>3</v>
      </c>
      <c r="I98" s="52" t="s">
        <v>7</v>
      </c>
      <c r="J98" s="53" t="s">
        <v>6</v>
      </c>
      <c r="K98" s="53" t="s">
        <v>4</v>
      </c>
      <c r="L98" s="53" t="s">
        <v>5</v>
      </c>
      <c r="M98" s="53"/>
      <c r="N98" s="54" t="s">
        <v>3</v>
      </c>
    </row>
    <row r="99" spans="2:16">
      <c r="B99" s="92" t="s">
        <v>28</v>
      </c>
      <c r="C99" s="171">
        <f>SUBTOTAL(3,C7:C13)</f>
        <v>0</v>
      </c>
      <c r="D99" s="93">
        <f t="shared" ref="D99:N99" si="12">SUBTOTAL(3,D7:D13)</f>
        <v>0</v>
      </c>
      <c r="E99" s="93">
        <f t="shared" si="12"/>
        <v>1</v>
      </c>
      <c r="F99" s="93">
        <f t="shared" si="12"/>
        <v>0</v>
      </c>
      <c r="G99" s="93">
        <f t="shared" si="12"/>
        <v>0</v>
      </c>
      <c r="H99" s="172">
        <f t="shared" si="12"/>
        <v>0</v>
      </c>
      <c r="I99" s="171">
        <f t="shared" si="12"/>
        <v>0</v>
      </c>
      <c r="J99" s="93">
        <f t="shared" si="12"/>
        <v>5</v>
      </c>
      <c r="K99" s="93">
        <f t="shared" si="12"/>
        <v>0</v>
      </c>
      <c r="L99" s="93">
        <f t="shared" si="12"/>
        <v>0</v>
      </c>
      <c r="M99" s="93">
        <f t="shared" si="12"/>
        <v>0</v>
      </c>
      <c r="N99" s="172">
        <f t="shared" si="12"/>
        <v>1</v>
      </c>
      <c r="O99" s="93">
        <f>COUNTIF($A$6:$A$202,"b")</f>
        <v>7</v>
      </c>
      <c r="P99" s="170">
        <f>O99/O109</f>
        <v>0.11864406779661017</v>
      </c>
    </row>
    <row r="100" spans="2:16">
      <c r="B100" s="94"/>
      <c r="C100" s="173"/>
      <c r="D100" s="95"/>
      <c r="E100" s="95"/>
      <c r="F100" s="95"/>
      <c r="G100" s="95"/>
      <c r="H100" s="176">
        <f>(SUM(C99:H99))/O109</f>
        <v>1.6949152542372881E-2</v>
      </c>
      <c r="I100" s="173"/>
      <c r="J100" s="95"/>
      <c r="K100" s="95"/>
      <c r="L100" s="95"/>
      <c r="M100" s="95"/>
      <c r="N100" s="176">
        <f>(SUM(I99:N99))/O109</f>
        <v>0.10169491525423729</v>
      </c>
      <c r="O100" s="95"/>
      <c r="P100" s="170"/>
    </row>
    <row r="101" spans="2:16">
      <c r="B101" s="94" t="s">
        <v>29</v>
      </c>
      <c r="C101" s="173">
        <f>SUBTOTAL(3,C15:C20)</f>
        <v>2</v>
      </c>
      <c r="D101" s="95">
        <f t="shared" ref="D101:N101" si="13">SUBTOTAL(3,D15:D20)</f>
        <v>1</v>
      </c>
      <c r="E101" s="95">
        <f t="shared" si="13"/>
        <v>0</v>
      </c>
      <c r="F101" s="95">
        <f t="shared" si="13"/>
        <v>0</v>
      </c>
      <c r="G101" s="95">
        <f t="shared" si="13"/>
        <v>0</v>
      </c>
      <c r="H101" s="174">
        <f t="shared" si="13"/>
        <v>0</v>
      </c>
      <c r="I101" s="173">
        <f t="shared" si="13"/>
        <v>0</v>
      </c>
      <c r="J101" s="95">
        <f t="shared" si="13"/>
        <v>0</v>
      </c>
      <c r="K101" s="95">
        <f t="shared" si="13"/>
        <v>3</v>
      </c>
      <c r="L101" s="95">
        <f t="shared" si="13"/>
        <v>0</v>
      </c>
      <c r="M101" s="95">
        <f t="shared" si="13"/>
        <v>0</v>
      </c>
      <c r="N101" s="174">
        <f t="shared" si="13"/>
        <v>0</v>
      </c>
      <c r="O101" s="95">
        <f>COUNTIF($A$6:$A$202,"e")</f>
        <v>6</v>
      </c>
      <c r="P101" s="170">
        <f>O101/O109</f>
        <v>0.10169491525423729</v>
      </c>
    </row>
    <row r="102" spans="2:16">
      <c r="B102" s="94"/>
      <c r="C102" s="173"/>
      <c r="D102" s="95"/>
      <c r="E102" s="95"/>
      <c r="F102" s="95"/>
      <c r="G102" s="95"/>
      <c r="H102" s="176">
        <f>(SUM(C101:H101))/O109</f>
        <v>5.0847457627118647E-2</v>
      </c>
      <c r="I102" s="173"/>
      <c r="J102" s="95"/>
      <c r="K102" s="95"/>
      <c r="L102" s="95"/>
      <c r="M102" s="95"/>
      <c r="N102" s="176">
        <f>(SUM(I101:N101))/O109</f>
        <v>5.0847457627118647E-2</v>
      </c>
      <c r="O102" s="95"/>
      <c r="P102" s="170"/>
    </row>
    <row r="103" spans="2:16">
      <c r="B103" s="94" t="s">
        <v>30</v>
      </c>
      <c r="C103" s="173">
        <f>SUBTOTAL(3,C22:C49)</f>
        <v>14</v>
      </c>
      <c r="D103" s="95">
        <f t="shared" ref="D103:N103" si="14">SUBTOTAL(3,D22:D49)</f>
        <v>2</v>
      </c>
      <c r="E103" s="95">
        <f t="shared" si="14"/>
        <v>0</v>
      </c>
      <c r="F103" s="95">
        <f t="shared" si="14"/>
        <v>0</v>
      </c>
      <c r="G103" s="95">
        <f t="shared" si="14"/>
        <v>0</v>
      </c>
      <c r="H103" s="174">
        <f t="shared" si="14"/>
        <v>0</v>
      </c>
      <c r="I103" s="173">
        <f t="shared" si="14"/>
        <v>10</v>
      </c>
      <c r="J103" s="95">
        <f t="shared" si="14"/>
        <v>0</v>
      </c>
      <c r="K103" s="95">
        <f t="shared" si="14"/>
        <v>2</v>
      </c>
      <c r="L103" s="95">
        <f t="shared" si="14"/>
        <v>0</v>
      </c>
      <c r="M103" s="95">
        <f t="shared" si="14"/>
        <v>0</v>
      </c>
      <c r="N103" s="174">
        <f t="shared" si="14"/>
        <v>0</v>
      </c>
      <c r="O103" s="95">
        <f>COUNTIF($A$6:$A$202,"s")</f>
        <v>20</v>
      </c>
      <c r="P103" s="170">
        <f>O103/O109</f>
        <v>0.33898305084745761</v>
      </c>
    </row>
    <row r="104" spans="2:16">
      <c r="B104" s="94"/>
      <c r="C104" s="173"/>
      <c r="D104" s="95"/>
      <c r="E104" s="95"/>
      <c r="F104" s="95"/>
      <c r="G104" s="95"/>
      <c r="H104" s="176">
        <f>(SUM(C103:H103))/O109</f>
        <v>0.2711864406779661</v>
      </c>
      <c r="I104" s="173"/>
      <c r="J104" s="95"/>
      <c r="K104" s="95"/>
      <c r="L104" s="95"/>
      <c r="M104" s="95"/>
      <c r="N104" s="176">
        <f>(SUM(I103:N103))/O109</f>
        <v>0.20338983050847459</v>
      </c>
      <c r="O104" s="95"/>
      <c r="P104" s="170"/>
    </row>
    <row r="105" spans="2:16">
      <c r="B105" s="94" t="s">
        <v>31</v>
      </c>
      <c r="C105" s="173">
        <f>SUBTOTAL(3,C51:C62)</f>
        <v>0</v>
      </c>
      <c r="D105" s="95">
        <f t="shared" ref="D105:N105" si="15">SUBTOTAL(3,D51:D62)</f>
        <v>0</v>
      </c>
      <c r="E105" s="95">
        <f t="shared" si="15"/>
        <v>0</v>
      </c>
      <c r="F105" s="95">
        <f t="shared" si="15"/>
        <v>0</v>
      </c>
      <c r="G105" s="95">
        <f t="shared" si="15"/>
        <v>0</v>
      </c>
      <c r="H105" s="174">
        <f t="shared" si="15"/>
        <v>0</v>
      </c>
      <c r="I105" s="173">
        <f t="shared" si="15"/>
        <v>8</v>
      </c>
      <c r="J105" s="95">
        <f t="shared" si="15"/>
        <v>0</v>
      </c>
      <c r="K105" s="95">
        <f t="shared" si="15"/>
        <v>3</v>
      </c>
      <c r="L105" s="95">
        <f t="shared" si="15"/>
        <v>0</v>
      </c>
      <c r="M105" s="95">
        <f t="shared" si="15"/>
        <v>0</v>
      </c>
      <c r="N105" s="174">
        <f t="shared" si="15"/>
        <v>1</v>
      </c>
      <c r="O105" s="95">
        <f>COUNTIF($A$6:$A$202,"p")</f>
        <v>20</v>
      </c>
      <c r="P105" s="170">
        <f>O105/O109</f>
        <v>0.33898305084745761</v>
      </c>
    </row>
    <row r="106" spans="2:16">
      <c r="B106" s="94"/>
      <c r="C106" s="173"/>
      <c r="D106" s="95"/>
      <c r="E106" s="95"/>
      <c r="F106" s="95"/>
      <c r="G106" s="95"/>
      <c r="H106" s="176">
        <f>(SUM(C105:H105))/O109</f>
        <v>0</v>
      </c>
      <c r="I106" s="173"/>
      <c r="J106" s="95"/>
      <c r="K106" s="95"/>
      <c r="L106" s="95"/>
      <c r="M106" s="95"/>
      <c r="N106" s="176">
        <f>(SUM(I105:N105))/O109</f>
        <v>0.20338983050847459</v>
      </c>
      <c r="O106" s="95"/>
      <c r="P106" s="170"/>
    </row>
    <row r="107" spans="2:16">
      <c r="B107" s="94" t="s">
        <v>390</v>
      </c>
      <c r="C107" s="173">
        <f>SUBTOTAL(3,C64:C69)</f>
        <v>0</v>
      </c>
      <c r="D107" s="95">
        <f t="shared" ref="D107:N107" si="16">SUBTOTAL(3,D64:D69)</f>
        <v>0</v>
      </c>
      <c r="E107" s="95">
        <f t="shared" si="16"/>
        <v>0</v>
      </c>
      <c r="F107" s="95">
        <f t="shared" si="16"/>
        <v>0</v>
      </c>
      <c r="G107" s="95">
        <f t="shared" si="16"/>
        <v>0</v>
      </c>
      <c r="H107" s="174">
        <f t="shared" si="16"/>
        <v>0</v>
      </c>
      <c r="I107" s="173">
        <f t="shared" si="16"/>
        <v>3</v>
      </c>
      <c r="J107" s="95">
        <f t="shared" si="16"/>
        <v>0</v>
      </c>
      <c r="K107" s="95">
        <f t="shared" si="16"/>
        <v>3</v>
      </c>
      <c r="L107" s="95">
        <f t="shared" si="16"/>
        <v>0</v>
      </c>
      <c r="M107" s="95">
        <f t="shared" si="16"/>
        <v>0</v>
      </c>
      <c r="N107" s="174">
        <f t="shared" si="16"/>
        <v>0</v>
      </c>
      <c r="O107" s="95">
        <f>COUNTIF($A$6:$A$202,"eng")</f>
        <v>6</v>
      </c>
      <c r="P107" s="170">
        <f>O107/O109</f>
        <v>0.10169491525423729</v>
      </c>
    </row>
    <row r="108" spans="2:16">
      <c r="B108" s="148"/>
      <c r="C108" s="175"/>
      <c r="D108" s="149"/>
      <c r="E108" s="149"/>
      <c r="F108" s="149"/>
      <c r="G108" s="149"/>
      <c r="H108" s="177">
        <f>(SUM(C107:H107))/O109</f>
        <v>0</v>
      </c>
      <c r="I108" s="175"/>
      <c r="J108" s="149"/>
      <c r="K108" s="149"/>
      <c r="L108" s="149"/>
      <c r="M108" s="149"/>
      <c r="N108" s="177">
        <f>(SUM(I107:N107))/O109</f>
        <v>0.10169491525423729</v>
      </c>
      <c r="O108" s="149"/>
      <c r="P108" s="170"/>
    </row>
    <row r="109" spans="2:16">
      <c r="C109" s="82">
        <f>SUM(C99,C101,C103,C105,C107)</f>
        <v>16</v>
      </c>
      <c r="D109" s="82">
        <f>SUM(D99,D101,D103,D105,D107)</f>
        <v>3</v>
      </c>
      <c r="E109" s="82">
        <f>SUM(E99,E101,E103,E105,E107)</f>
        <v>1</v>
      </c>
      <c r="F109" s="82">
        <f>SUM(F99,F101,F103,F105,F107)</f>
        <v>0</v>
      </c>
      <c r="G109" s="82"/>
      <c r="H109" s="82">
        <f>SUM(H99,H101,H103,H105,H107)</f>
        <v>0</v>
      </c>
      <c r="I109" s="82">
        <f>SUM(I99,I101,I103,I105,I107)</f>
        <v>21</v>
      </c>
      <c r="J109" s="82">
        <f>SUM(J99,J101,J103,J105,J107)</f>
        <v>5</v>
      </c>
      <c r="K109" s="82">
        <f>SUM(K99,K101,K103,K105,K107)</f>
        <v>11</v>
      </c>
      <c r="L109" s="82">
        <f>SUM(L99,L101,L103,L105,L107)</f>
        <v>0</v>
      </c>
      <c r="M109" s="82"/>
      <c r="N109" s="82">
        <f>SUM(N99,N101,N103,N105,N107)</f>
        <v>2</v>
      </c>
      <c r="O109" s="5">
        <f>SUM(O99:O107)</f>
        <v>59</v>
      </c>
      <c r="P109" s="153">
        <f>SUM(P99:P108)</f>
        <v>1</v>
      </c>
    </row>
    <row r="110" spans="2:16">
      <c r="H110">
        <f>SUM(C109:H109)</f>
        <v>20</v>
      </c>
      <c r="N110">
        <f>SUM(I109:N109)</f>
        <v>39</v>
      </c>
      <c r="O110" s="104">
        <f>N110+H110</f>
        <v>59</v>
      </c>
    </row>
  </sheetData>
  <mergeCells count="16">
    <mergeCell ref="C95:H95"/>
    <mergeCell ref="I95:N95"/>
    <mergeCell ref="C97:D97"/>
    <mergeCell ref="E97:F97"/>
    <mergeCell ref="G97:H97"/>
    <mergeCell ref="I97:J97"/>
    <mergeCell ref="K97:L97"/>
    <mergeCell ref="M97:N97"/>
    <mergeCell ref="C2:H2"/>
    <mergeCell ref="I2:N2"/>
    <mergeCell ref="C4:D4"/>
    <mergeCell ref="E4:F4"/>
    <mergeCell ref="G4:H4"/>
    <mergeCell ref="I4:J4"/>
    <mergeCell ref="K4:L4"/>
    <mergeCell ref="M4:N4"/>
  </mergeCells>
  <pageMargins left="0.7" right="0.7" top="0.75" bottom="0.75" header="0.3" footer="0.3"/>
  <pageSetup orientation="portrait" horizontalDpi="4294967292" verticalDpi="4294967292"/>
  <legacy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rgb="FF00B050"/>
  </sheetPr>
  <dimension ref="A1:R247"/>
  <sheetViews>
    <sheetView workbookViewId="0">
      <pane xSplit="2" ySplit="5" topLeftCell="C6" activePane="bottomRight" state="frozen"/>
      <selection activeCell="B1" sqref="B1"/>
      <selection pane="topRight" activeCell="C1" sqref="C1"/>
      <selection pane="bottomLeft" activeCell="B6" sqref="B6"/>
      <selection pane="bottomRight" activeCell="B2" sqref="B2"/>
    </sheetView>
  </sheetViews>
  <sheetFormatPr baseColWidth="10" defaultColWidth="8.83203125" defaultRowHeight="14" x14ac:dyDescent="0"/>
  <cols>
    <col min="1" max="1" width="4.33203125" style="101" bestFit="1" customWidth="1"/>
    <col min="2" max="2" width="56" customWidth="1"/>
    <col min="3" max="3" width="10.5" style="82" customWidth="1"/>
    <col min="4" max="4" width="9.1640625" customWidth="1"/>
    <col min="6" max="6" width="10.1640625" customWidth="1"/>
    <col min="7" max="7" width="6.1640625" customWidth="1"/>
    <col min="9" max="9" width="10.1640625" customWidth="1"/>
    <col min="10" max="10" width="8.83203125" customWidth="1"/>
    <col min="11" max="11" width="7.6640625" customWidth="1"/>
    <col min="13" max="13" width="5.33203125" customWidth="1"/>
    <col min="14" max="14" width="7.6640625" customWidth="1"/>
    <col min="15" max="15" width="30.5" style="104" customWidth="1"/>
    <col min="16" max="16" width="50.83203125" style="104" customWidth="1"/>
    <col min="17" max="17" width="27.6640625" style="104" customWidth="1"/>
  </cols>
  <sheetData>
    <row r="1" spans="1:17">
      <c r="B1" s="51"/>
    </row>
    <row r="2" spans="1:17" ht="17.5" customHeight="1">
      <c r="B2" s="28"/>
      <c r="C2" s="301" t="s">
        <v>9</v>
      </c>
      <c r="D2" s="302"/>
      <c r="E2" s="302"/>
      <c r="F2" s="302"/>
      <c r="G2" s="302"/>
      <c r="H2" s="303"/>
      <c r="I2" s="301" t="s">
        <v>8</v>
      </c>
      <c r="J2" s="302"/>
      <c r="K2" s="302"/>
      <c r="L2" s="302"/>
      <c r="M2" s="302"/>
      <c r="N2" s="304"/>
      <c r="O2" s="105"/>
      <c r="P2" s="106"/>
      <c r="Q2" s="107"/>
    </row>
    <row r="3" spans="1:17">
      <c r="B3" s="29"/>
      <c r="C3" s="83" t="s">
        <v>13</v>
      </c>
      <c r="D3" s="23"/>
      <c r="E3" s="23"/>
      <c r="F3" s="23"/>
      <c r="G3" s="23"/>
      <c r="H3" s="24" t="s">
        <v>12</v>
      </c>
      <c r="I3" s="22" t="s">
        <v>13</v>
      </c>
      <c r="J3" s="23"/>
      <c r="K3" s="23"/>
      <c r="L3" s="23"/>
      <c r="M3" s="23"/>
      <c r="N3" s="24" t="s">
        <v>12</v>
      </c>
      <c r="O3" s="108"/>
      <c r="P3" s="109"/>
      <c r="Q3" s="110"/>
    </row>
    <row r="4" spans="1:17" s="58" customFormat="1" ht="20.5" customHeight="1">
      <c r="A4" s="101"/>
      <c r="B4" s="67" t="s">
        <v>15</v>
      </c>
      <c r="C4" s="309" t="s">
        <v>2</v>
      </c>
      <c r="D4" s="310"/>
      <c r="E4" s="310" t="s">
        <v>1</v>
      </c>
      <c r="F4" s="310"/>
      <c r="G4" s="310" t="s">
        <v>0</v>
      </c>
      <c r="H4" s="311"/>
      <c r="I4" s="309" t="s">
        <v>2</v>
      </c>
      <c r="J4" s="310"/>
      <c r="K4" s="310" t="s">
        <v>1</v>
      </c>
      <c r="L4" s="310"/>
      <c r="M4" s="310" t="s">
        <v>0</v>
      </c>
      <c r="N4" s="311"/>
      <c r="O4" s="111"/>
      <c r="P4" s="112"/>
      <c r="Q4" s="113"/>
    </row>
    <row r="5" spans="1:17" s="58" customFormat="1" ht="24" customHeight="1">
      <c r="A5" s="101"/>
      <c r="B5" s="168" t="s">
        <v>213</v>
      </c>
      <c r="C5" s="84" t="s">
        <v>7</v>
      </c>
      <c r="D5" s="53" t="s">
        <v>6</v>
      </c>
      <c r="E5" s="53" t="s">
        <v>4</v>
      </c>
      <c r="F5" s="53" t="s">
        <v>5</v>
      </c>
      <c r="G5" s="53"/>
      <c r="H5" s="54" t="s">
        <v>3</v>
      </c>
      <c r="I5" s="52" t="s">
        <v>7</v>
      </c>
      <c r="J5" s="53" t="s">
        <v>6</v>
      </c>
      <c r="K5" s="53" t="s">
        <v>4</v>
      </c>
      <c r="L5" s="53" t="s">
        <v>5</v>
      </c>
      <c r="M5" s="53"/>
      <c r="N5" s="54" t="s">
        <v>3</v>
      </c>
      <c r="O5" s="114" t="s">
        <v>107</v>
      </c>
      <c r="P5" s="115" t="s">
        <v>34</v>
      </c>
      <c r="Q5" s="116" t="s">
        <v>106</v>
      </c>
    </row>
    <row r="6" spans="1:17">
      <c r="B6" s="152" t="s">
        <v>28</v>
      </c>
      <c r="C6" s="130"/>
      <c r="D6" s="71"/>
      <c r="E6" s="72"/>
      <c r="F6" s="71"/>
      <c r="G6" s="133"/>
      <c r="H6" s="134"/>
      <c r="I6" s="131"/>
      <c r="J6" s="132"/>
      <c r="K6" s="133"/>
      <c r="L6" s="132"/>
      <c r="M6" s="133"/>
      <c r="N6" s="134"/>
      <c r="O6" s="117"/>
      <c r="P6" s="118"/>
      <c r="Q6" s="119"/>
    </row>
    <row r="7" spans="1:17" ht="24">
      <c r="A7" s="101" t="s">
        <v>977</v>
      </c>
      <c r="B7" s="68" t="s">
        <v>492</v>
      </c>
      <c r="C7" s="129"/>
      <c r="D7" s="128" t="s">
        <v>25</v>
      </c>
      <c r="E7" s="74"/>
      <c r="F7" s="73"/>
      <c r="G7" s="136"/>
      <c r="H7" s="137"/>
      <c r="I7" s="135"/>
      <c r="J7" s="128"/>
      <c r="K7" s="136"/>
      <c r="L7" s="128"/>
      <c r="M7" s="136"/>
      <c r="N7" s="137"/>
      <c r="O7" s="117" t="s">
        <v>493</v>
      </c>
      <c r="P7" s="118" t="s">
        <v>494</v>
      </c>
      <c r="Q7" s="119"/>
    </row>
    <row r="8" spans="1:17">
      <c r="A8" s="101" t="s">
        <v>977</v>
      </c>
      <c r="B8" s="68" t="s">
        <v>491</v>
      </c>
      <c r="C8" s="129"/>
      <c r="D8" s="128" t="s">
        <v>25</v>
      </c>
      <c r="E8" s="74"/>
      <c r="F8" s="73"/>
      <c r="G8" s="136"/>
      <c r="H8" s="137"/>
      <c r="I8" s="135"/>
      <c r="J8" s="128"/>
      <c r="K8" s="136"/>
      <c r="L8" s="128"/>
      <c r="M8" s="136"/>
      <c r="N8" s="137"/>
      <c r="O8" s="117" t="s">
        <v>493</v>
      </c>
      <c r="P8" s="118" t="s">
        <v>495</v>
      </c>
      <c r="Q8" s="119"/>
    </row>
    <row r="9" spans="1:17">
      <c r="A9" s="101" t="s">
        <v>977</v>
      </c>
      <c r="B9" s="68" t="s">
        <v>496</v>
      </c>
      <c r="C9" s="129" t="s">
        <v>115</v>
      </c>
      <c r="D9" s="128"/>
      <c r="E9" s="74"/>
      <c r="F9" s="73"/>
      <c r="G9" s="136"/>
      <c r="H9" s="137"/>
      <c r="I9" s="135"/>
      <c r="J9" s="128"/>
      <c r="K9" s="136"/>
      <c r="L9" s="128"/>
      <c r="M9" s="136"/>
      <c r="N9" s="137"/>
      <c r="O9" s="117" t="s">
        <v>493</v>
      </c>
      <c r="P9" s="118" t="s">
        <v>500</v>
      </c>
      <c r="Q9" s="119"/>
    </row>
    <row r="10" spans="1:17">
      <c r="A10" s="101" t="s">
        <v>977</v>
      </c>
      <c r="B10" s="68" t="s">
        <v>497</v>
      </c>
      <c r="C10" s="129" t="s">
        <v>115</v>
      </c>
      <c r="D10" s="128"/>
      <c r="E10" s="74"/>
      <c r="F10" s="73"/>
      <c r="G10" s="136"/>
      <c r="H10" s="137"/>
      <c r="I10" s="135"/>
      <c r="J10" s="128"/>
      <c r="K10" s="136"/>
      <c r="L10" s="128"/>
      <c r="M10" s="136"/>
      <c r="N10" s="137"/>
      <c r="O10" s="117" t="s">
        <v>493</v>
      </c>
      <c r="P10" s="118" t="s">
        <v>501</v>
      </c>
      <c r="Q10" s="119"/>
    </row>
    <row r="11" spans="1:17">
      <c r="A11" s="101" t="s">
        <v>977</v>
      </c>
      <c r="B11" s="68" t="s">
        <v>498</v>
      </c>
      <c r="C11" s="129" t="s">
        <v>115</v>
      </c>
      <c r="D11" s="128"/>
      <c r="E11" s="74"/>
      <c r="F11" s="73"/>
      <c r="G11" s="136"/>
      <c r="H11" s="137"/>
      <c r="I11" s="135"/>
      <c r="J11" s="128"/>
      <c r="K11" s="136"/>
      <c r="L11" s="128"/>
      <c r="M11" s="136"/>
      <c r="N11" s="137"/>
      <c r="O11" s="117" t="s">
        <v>493</v>
      </c>
      <c r="P11" s="118" t="s">
        <v>502</v>
      </c>
      <c r="Q11" s="119"/>
    </row>
    <row r="12" spans="1:17">
      <c r="A12" s="101" t="s">
        <v>977</v>
      </c>
      <c r="B12" s="68" t="s">
        <v>499</v>
      </c>
      <c r="C12" s="129"/>
      <c r="D12" s="128" t="s">
        <v>25</v>
      </c>
      <c r="E12" s="74"/>
      <c r="F12" s="73"/>
      <c r="G12" s="136"/>
      <c r="H12" s="137"/>
      <c r="I12" s="135"/>
      <c r="J12" s="128"/>
      <c r="K12" s="136"/>
      <c r="L12" s="128"/>
      <c r="M12" s="136"/>
      <c r="N12" s="137"/>
      <c r="O12" s="117" t="s">
        <v>503</v>
      </c>
      <c r="P12" s="118" t="s">
        <v>505</v>
      </c>
      <c r="Q12" s="119"/>
    </row>
    <row r="13" spans="1:17">
      <c r="A13" s="101" t="s">
        <v>977</v>
      </c>
      <c r="B13" s="68" t="s">
        <v>504</v>
      </c>
      <c r="C13" s="129" t="s">
        <v>25</v>
      </c>
      <c r="D13" s="128"/>
      <c r="E13" s="74"/>
      <c r="F13" s="73"/>
      <c r="G13" s="136"/>
      <c r="H13" s="137"/>
      <c r="I13" s="135"/>
      <c r="J13" s="128"/>
      <c r="K13" s="136"/>
      <c r="L13" s="128"/>
      <c r="M13" s="136"/>
      <c r="N13" s="137"/>
      <c r="O13" s="117" t="s">
        <v>503</v>
      </c>
      <c r="P13" s="118" t="s">
        <v>506</v>
      </c>
      <c r="Q13" s="119"/>
    </row>
    <row r="14" spans="1:17">
      <c r="A14" s="101" t="s">
        <v>977</v>
      </c>
      <c r="B14" s="68" t="s">
        <v>507</v>
      </c>
      <c r="C14" s="129" t="s">
        <v>174</v>
      </c>
      <c r="D14" s="128"/>
      <c r="E14" s="74"/>
      <c r="F14" s="73"/>
      <c r="G14" s="136"/>
      <c r="H14" s="137"/>
      <c r="I14" s="135"/>
      <c r="J14" s="128"/>
      <c r="K14" s="136"/>
      <c r="L14" s="128"/>
      <c r="M14" s="136"/>
      <c r="N14" s="137"/>
      <c r="O14" s="117" t="s">
        <v>503</v>
      </c>
      <c r="P14" s="118" t="s">
        <v>508</v>
      </c>
      <c r="Q14" s="119"/>
    </row>
    <row r="15" spans="1:17">
      <c r="A15" s="101" t="s">
        <v>977</v>
      </c>
      <c r="B15" s="68" t="s">
        <v>510</v>
      </c>
      <c r="C15" s="129"/>
      <c r="D15" s="128"/>
      <c r="E15" s="74"/>
      <c r="F15" s="73"/>
      <c r="G15" s="136"/>
      <c r="H15" s="137" t="s">
        <v>25</v>
      </c>
      <c r="I15" s="135"/>
      <c r="J15" s="128"/>
      <c r="K15" s="136"/>
      <c r="L15" s="128"/>
      <c r="M15" s="136"/>
      <c r="N15" s="137"/>
      <c r="O15" s="117" t="s">
        <v>509</v>
      </c>
      <c r="P15" s="118" t="s">
        <v>511</v>
      </c>
      <c r="Q15" s="119"/>
    </row>
    <row r="16" spans="1:17">
      <c r="A16" s="101" t="s">
        <v>977</v>
      </c>
      <c r="B16" s="68" t="s">
        <v>513</v>
      </c>
      <c r="C16" s="129"/>
      <c r="D16" s="128"/>
      <c r="E16" s="74"/>
      <c r="F16" s="73"/>
      <c r="G16" s="136"/>
      <c r="H16" s="137" t="s">
        <v>25</v>
      </c>
      <c r="I16" s="135"/>
      <c r="J16" s="128"/>
      <c r="K16" s="136"/>
      <c r="L16" s="128"/>
      <c r="M16" s="136"/>
      <c r="N16" s="137"/>
      <c r="O16" s="117" t="s">
        <v>509</v>
      </c>
      <c r="P16" s="118" t="s">
        <v>512</v>
      </c>
      <c r="Q16" s="119"/>
    </row>
    <row r="17" spans="1:18">
      <c r="A17" s="101" t="s">
        <v>977</v>
      </c>
      <c r="B17" s="68" t="s">
        <v>520</v>
      </c>
      <c r="C17" s="129"/>
      <c r="D17" s="128"/>
      <c r="E17" s="74"/>
      <c r="F17" s="73"/>
      <c r="G17" s="136"/>
      <c r="H17" s="137"/>
      <c r="I17" s="135"/>
      <c r="J17" s="128" t="s">
        <v>25</v>
      </c>
      <c r="K17" s="136"/>
      <c r="L17" s="128"/>
      <c r="M17" s="136"/>
      <c r="N17" s="137"/>
      <c r="O17" s="117" t="s">
        <v>1049</v>
      </c>
      <c r="P17" s="118" t="s">
        <v>521</v>
      </c>
      <c r="Q17" s="119"/>
    </row>
    <row r="18" spans="1:18">
      <c r="A18" s="101" t="s">
        <v>977</v>
      </c>
      <c r="B18" s="68" t="s">
        <v>519</v>
      </c>
      <c r="C18" s="129"/>
      <c r="D18" s="128"/>
      <c r="E18" s="74"/>
      <c r="F18" s="73"/>
      <c r="G18" s="136"/>
      <c r="H18" s="137"/>
      <c r="I18" s="135"/>
      <c r="J18" s="128" t="s">
        <v>25</v>
      </c>
      <c r="K18" s="136"/>
      <c r="L18" s="128"/>
      <c r="M18" s="136"/>
      <c r="N18" s="137"/>
      <c r="O18" s="117" t="s">
        <v>1049</v>
      </c>
      <c r="P18" s="118" t="s">
        <v>522</v>
      </c>
      <c r="Q18" s="119"/>
    </row>
    <row r="19" spans="1:18">
      <c r="A19" s="101" t="s">
        <v>977</v>
      </c>
      <c r="B19" s="68" t="s">
        <v>523</v>
      </c>
      <c r="C19" s="129"/>
      <c r="D19" s="128"/>
      <c r="E19" s="136"/>
      <c r="F19" s="128"/>
      <c r="G19" s="136"/>
      <c r="H19" s="137"/>
      <c r="I19" s="135"/>
      <c r="J19" s="128"/>
      <c r="K19" s="136" t="s">
        <v>115</v>
      </c>
      <c r="L19" s="128"/>
      <c r="M19" s="136"/>
      <c r="N19" s="137"/>
      <c r="O19" s="117" t="s">
        <v>1049</v>
      </c>
      <c r="P19" s="118" t="s">
        <v>527</v>
      </c>
      <c r="Q19" s="119" t="s">
        <v>526</v>
      </c>
    </row>
    <row r="20" spans="1:18">
      <c r="A20" s="101" t="s">
        <v>977</v>
      </c>
      <c r="B20" s="68" t="s">
        <v>524</v>
      </c>
      <c r="C20" s="129"/>
      <c r="D20" s="128"/>
      <c r="E20" s="136"/>
      <c r="F20" s="128"/>
      <c r="G20" s="136"/>
      <c r="H20" s="137"/>
      <c r="I20" s="135"/>
      <c r="J20" s="128"/>
      <c r="K20" s="136" t="s">
        <v>115</v>
      </c>
      <c r="L20" s="128"/>
      <c r="M20" s="136"/>
      <c r="N20" s="137"/>
      <c r="O20" s="117" t="s">
        <v>1049</v>
      </c>
      <c r="P20" s="118" t="s">
        <v>528</v>
      </c>
      <c r="Q20" s="119" t="s">
        <v>526</v>
      </c>
    </row>
    <row r="21" spans="1:18">
      <c r="A21" s="101" t="s">
        <v>977</v>
      </c>
      <c r="B21" s="68" t="s">
        <v>525</v>
      </c>
      <c r="C21" s="129"/>
      <c r="D21" s="128"/>
      <c r="E21" s="136"/>
      <c r="F21" s="128"/>
      <c r="G21" s="136"/>
      <c r="H21" s="137"/>
      <c r="I21" s="135"/>
      <c r="J21" s="128"/>
      <c r="K21" s="136" t="s">
        <v>115</v>
      </c>
      <c r="L21" s="128"/>
      <c r="M21" s="136"/>
      <c r="N21" s="137"/>
      <c r="O21" s="117" t="s">
        <v>1049</v>
      </c>
      <c r="P21" s="118" t="s">
        <v>529</v>
      </c>
      <c r="Q21" s="119" t="s">
        <v>526</v>
      </c>
    </row>
    <row r="22" spans="1:18">
      <c r="A22" s="101" t="s">
        <v>977</v>
      </c>
      <c r="B22" s="68" t="s">
        <v>530</v>
      </c>
      <c r="C22" s="129"/>
      <c r="D22" s="128"/>
      <c r="E22" s="136"/>
      <c r="F22" s="128"/>
      <c r="G22" s="136"/>
      <c r="H22" s="137"/>
      <c r="I22" s="135"/>
      <c r="J22" s="128" t="s">
        <v>25</v>
      </c>
      <c r="K22" s="136"/>
      <c r="L22" s="128"/>
      <c r="M22" s="136"/>
      <c r="N22" s="137"/>
      <c r="O22" s="117" t="s">
        <v>531</v>
      </c>
      <c r="P22" s="118" t="s">
        <v>532</v>
      </c>
      <c r="Q22" s="119" t="s">
        <v>533</v>
      </c>
    </row>
    <row r="23" spans="1:18">
      <c r="A23" s="101" t="s">
        <v>977</v>
      </c>
      <c r="B23" s="68" t="s">
        <v>534</v>
      </c>
      <c r="C23" s="129"/>
      <c r="D23" s="128"/>
      <c r="E23" s="136"/>
      <c r="F23" s="128"/>
      <c r="G23" s="136"/>
      <c r="H23" s="137"/>
      <c r="I23" s="135"/>
      <c r="J23" s="128" t="s">
        <v>25</v>
      </c>
      <c r="K23" s="136"/>
      <c r="L23" s="128"/>
      <c r="M23" s="136"/>
      <c r="N23" s="137"/>
      <c r="O23" s="117" t="s">
        <v>531</v>
      </c>
      <c r="P23" s="118" t="s">
        <v>535</v>
      </c>
      <c r="Q23" s="119"/>
    </row>
    <row r="24" spans="1:18" ht="24">
      <c r="A24" s="101" t="s">
        <v>977</v>
      </c>
      <c r="B24" s="68" t="s">
        <v>538</v>
      </c>
      <c r="C24" s="129"/>
      <c r="D24" s="128"/>
      <c r="E24" s="136"/>
      <c r="F24" s="128"/>
      <c r="G24" s="136"/>
      <c r="H24" s="137"/>
      <c r="I24" s="135"/>
      <c r="J24" s="128"/>
      <c r="K24" s="136"/>
      <c r="L24" s="128"/>
      <c r="M24" s="136"/>
      <c r="N24" s="137" t="s">
        <v>25</v>
      </c>
      <c r="O24" s="117" t="s">
        <v>531</v>
      </c>
      <c r="P24" s="118" t="s">
        <v>536</v>
      </c>
      <c r="Q24" s="119"/>
    </row>
    <row r="25" spans="1:18">
      <c r="A25" s="101" t="s">
        <v>977</v>
      </c>
      <c r="B25" s="68" t="s">
        <v>539</v>
      </c>
      <c r="C25" s="129"/>
      <c r="D25" s="128"/>
      <c r="E25" s="136"/>
      <c r="F25" s="128"/>
      <c r="G25" s="136"/>
      <c r="H25" s="137"/>
      <c r="I25" s="135"/>
      <c r="J25" s="128"/>
      <c r="K25" s="136"/>
      <c r="L25" s="128"/>
      <c r="M25" s="136"/>
      <c r="N25" s="137" t="s">
        <v>25</v>
      </c>
      <c r="O25" s="117" t="s">
        <v>531</v>
      </c>
      <c r="P25" s="118" t="s">
        <v>537</v>
      </c>
      <c r="Q25" s="119"/>
    </row>
    <row r="26" spans="1:18">
      <c r="A26" s="101" t="s">
        <v>977</v>
      </c>
      <c r="B26" s="68" t="s">
        <v>540</v>
      </c>
      <c r="C26" s="129"/>
      <c r="D26" s="128"/>
      <c r="E26" s="136"/>
      <c r="F26" s="128"/>
      <c r="G26" s="136"/>
      <c r="H26" s="137"/>
      <c r="I26" s="135"/>
      <c r="J26" s="128" t="s">
        <v>25</v>
      </c>
      <c r="K26" s="136"/>
      <c r="L26" s="128"/>
      <c r="M26" s="136"/>
      <c r="N26" s="137"/>
      <c r="O26" s="117" t="s">
        <v>542</v>
      </c>
      <c r="P26" s="118" t="s">
        <v>543</v>
      </c>
      <c r="Q26" s="119"/>
    </row>
    <row r="27" spans="1:18">
      <c r="A27" s="101" t="s">
        <v>977</v>
      </c>
      <c r="B27" s="68" t="s">
        <v>541</v>
      </c>
      <c r="C27" s="129"/>
      <c r="D27" s="128"/>
      <c r="E27" s="136"/>
      <c r="F27" s="128"/>
      <c r="G27" s="136"/>
      <c r="H27" s="137"/>
      <c r="I27" s="135"/>
      <c r="J27" s="128" t="s">
        <v>25</v>
      </c>
      <c r="K27" s="136"/>
      <c r="L27" s="128"/>
      <c r="M27" s="136"/>
      <c r="N27" s="137"/>
      <c r="O27" s="117" t="s">
        <v>542</v>
      </c>
      <c r="P27" s="118" t="s">
        <v>544</v>
      </c>
      <c r="Q27" s="119"/>
    </row>
    <row r="28" spans="1:18">
      <c r="A28" s="101" t="s">
        <v>977</v>
      </c>
      <c r="B28" s="68" t="s">
        <v>545</v>
      </c>
      <c r="C28" s="129"/>
      <c r="D28" s="128"/>
      <c r="E28" s="136"/>
      <c r="F28" s="128"/>
      <c r="G28" s="136"/>
      <c r="H28" s="137"/>
      <c r="I28" s="135"/>
      <c r="J28" s="128" t="s">
        <v>174</v>
      </c>
      <c r="K28" s="136"/>
      <c r="L28" s="128"/>
      <c r="M28" s="136"/>
      <c r="N28" s="137"/>
      <c r="O28" s="117" t="s">
        <v>542</v>
      </c>
      <c r="P28" s="118" t="s">
        <v>546</v>
      </c>
      <c r="Q28" s="119"/>
    </row>
    <row r="29" spans="1:18">
      <c r="A29" s="101" t="s">
        <v>977</v>
      </c>
      <c r="B29" s="68" t="s">
        <v>547</v>
      </c>
      <c r="C29" s="85"/>
      <c r="D29" s="75" t="s">
        <v>25</v>
      </c>
      <c r="E29" s="76"/>
      <c r="F29" s="75"/>
      <c r="G29" s="76"/>
      <c r="H29" s="70"/>
      <c r="I29" s="69"/>
      <c r="J29" s="75"/>
      <c r="K29" s="76"/>
      <c r="L29" s="75"/>
      <c r="M29" s="76"/>
      <c r="N29" s="70"/>
      <c r="O29" s="117" t="s">
        <v>549</v>
      </c>
      <c r="P29" s="121" t="s">
        <v>550</v>
      </c>
      <c r="Q29" s="122"/>
    </row>
    <row r="30" spans="1:18" ht="24">
      <c r="A30" s="101" t="s">
        <v>977</v>
      </c>
      <c r="B30" s="68" t="s">
        <v>548</v>
      </c>
      <c r="C30" s="85"/>
      <c r="D30" s="75" t="s">
        <v>25</v>
      </c>
      <c r="E30" s="76"/>
      <c r="F30" s="75"/>
      <c r="G30" s="76"/>
      <c r="H30" s="70"/>
      <c r="I30" s="69"/>
      <c r="J30" s="75"/>
      <c r="K30" s="76"/>
      <c r="L30" s="75"/>
      <c r="M30" s="76"/>
      <c r="N30" s="70"/>
      <c r="O30" s="120" t="s">
        <v>549</v>
      </c>
      <c r="P30" s="121" t="s">
        <v>551</v>
      </c>
      <c r="Q30" s="122"/>
    </row>
    <row r="31" spans="1:18" ht="24">
      <c r="A31" s="101" t="s">
        <v>977</v>
      </c>
      <c r="B31" s="68" t="s">
        <v>555</v>
      </c>
      <c r="C31" s="85" t="s">
        <v>115</v>
      </c>
      <c r="D31" s="77"/>
      <c r="E31" s="76"/>
      <c r="F31" s="75"/>
      <c r="G31" s="76"/>
      <c r="H31" s="70"/>
      <c r="I31" s="69"/>
      <c r="J31" s="75"/>
      <c r="K31" s="76"/>
      <c r="L31" s="75"/>
      <c r="M31" s="76"/>
      <c r="N31" s="70"/>
      <c r="O31" s="120" t="s">
        <v>549</v>
      </c>
      <c r="P31" s="121" t="s">
        <v>557</v>
      </c>
      <c r="Q31" s="122"/>
      <c r="R31" s="21"/>
    </row>
    <row r="32" spans="1:18" ht="24">
      <c r="A32" s="101" t="s">
        <v>977</v>
      </c>
      <c r="B32" s="68" t="s">
        <v>556</v>
      </c>
      <c r="C32" s="85" t="s">
        <v>115</v>
      </c>
      <c r="D32" s="75"/>
      <c r="E32" s="76"/>
      <c r="F32" s="75"/>
      <c r="G32" s="76"/>
      <c r="H32" s="70"/>
      <c r="I32" s="69"/>
      <c r="J32" s="75"/>
      <c r="K32" s="76"/>
      <c r="L32" s="75"/>
      <c r="M32" s="76"/>
      <c r="N32" s="70"/>
      <c r="O32" s="120" t="s">
        <v>549</v>
      </c>
      <c r="P32" s="121" t="s">
        <v>558</v>
      </c>
      <c r="Q32" s="122" t="s">
        <v>559</v>
      </c>
    </row>
    <row r="33" spans="1:17" s="167" customFormat="1">
      <c r="A33" s="150" t="s">
        <v>977</v>
      </c>
      <c r="B33" s="68" t="s">
        <v>606</v>
      </c>
      <c r="C33" s="160"/>
      <c r="D33" s="77"/>
      <c r="E33" s="161" t="s">
        <v>17</v>
      </c>
      <c r="F33" s="77"/>
      <c r="G33" s="161"/>
      <c r="H33" s="162"/>
      <c r="I33" s="163"/>
      <c r="J33" s="77"/>
      <c r="K33" s="161"/>
      <c r="L33" s="77"/>
      <c r="M33" s="161"/>
      <c r="N33" s="162"/>
      <c r="O33" s="164" t="s">
        <v>605</v>
      </c>
      <c r="P33" s="165" t="s">
        <v>607</v>
      </c>
      <c r="Q33" s="166" t="s">
        <v>608</v>
      </c>
    </row>
    <row r="34" spans="1:17" s="167" customFormat="1">
      <c r="A34" s="150" t="s">
        <v>977</v>
      </c>
      <c r="B34" s="68" t="s">
        <v>609</v>
      </c>
      <c r="C34" s="160"/>
      <c r="D34" s="77"/>
      <c r="E34" s="161" t="s">
        <v>25</v>
      </c>
      <c r="F34" s="77"/>
      <c r="G34" s="161"/>
      <c r="H34" s="162"/>
      <c r="I34" s="163"/>
      <c r="J34" s="77"/>
      <c r="K34" s="161"/>
      <c r="L34" s="77"/>
      <c r="M34" s="161"/>
      <c r="N34" s="162"/>
      <c r="O34" s="164" t="s">
        <v>605</v>
      </c>
      <c r="P34" s="165" t="s">
        <v>610</v>
      </c>
      <c r="Q34" s="166"/>
    </row>
    <row r="35" spans="1:17" s="167" customFormat="1">
      <c r="A35" s="150" t="s">
        <v>977</v>
      </c>
      <c r="B35" s="68" t="s">
        <v>611</v>
      </c>
      <c r="C35" s="160"/>
      <c r="D35" s="77"/>
      <c r="E35" s="161" t="s">
        <v>174</v>
      </c>
      <c r="F35" s="77"/>
      <c r="G35" s="161"/>
      <c r="H35" s="162"/>
      <c r="I35" s="163"/>
      <c r="J35" s="77"/>
      <c r="K35" s="161"/>
      <c r="L35" s="77"/>
      <c r="M35" s="161"/>
      <c r="N35" s="162"/>
      <c r="O35" s="164" t="s">
        <v>605</v>
      </c>
      <c r="P35" s="165" t="s">
        <v>612</v>
      </c>
      <c r="Q35" s="166" t="s">
        <v>613</v>
      </c>
    </row>
    <row r="36" spans="1:17">
      <c r="B36" s="152" t="s">
        <v>29</v>
      </c>
      <c r="C36" s="85"/>
      <c r="D36" s="75"/>
      <c r="E36" s="76"/>
      <c r="F36" s="75"/>
      <c r="G36" s="76"/>
      <c r="H36" s="70"/>
      <c r="I36" s="69"/>
      <c r="J36" s="75"/>
      <c r="K36" s="76"/>
      <c r="L36" s="75"/>
      <c r="M36" s="76"/>
      <c r="N36" s="70"/>
      <c r="O36" s="120"/>
      <c r="P36" s="121"/>
      <c r="Q36" s="122"/>
    </row>
    <row r="37" spans="1:17">
      <c r="A37" s="101" t="s">
        <v>978</v>
      </c>
      <c r="B37" s="68" t="s">
        <v>433</v>
      </c>
      <c r="C37" s="85"/>
      <c r="D37" s="75"/>
      <c r="E37" s="76"/>
      <c r="F37" s="75" t="s">
        <v>17</v>
      </c>
      <c r="G37" s="76"/>
      <c r="H37" s="70"/>
      <c r="I37" s="69"/>
      <c r="J37" s="75"/>
      <c r="K37" s="76"/>
      <c r="L37" s="75"/>
      <c r="M37" s="76"/>
      <c r="N37" s="70"/>
      <c r="O37" s="120" t="s">
        <v>434</v>
      </c>
      <c r="P37" s="121" t="s">
        <v>436</v>
      </c>
      <c r="Q37" s="122" t="s">
        <v>435</v>
      </c>
    </row>
    <row r="38" spans="1:17">
      <c r="A38" s="101" t="s">
        <v>978</v>
      </c>
      <c r="B38" s="68" t="s">
        <v>437</v>
      </c>
      <c r="C38" s="85"/>
      <c r="D38" s="75"/>
      <c r="E38" s="76"/>
      <c r="F38" s="75" t="s">
        <v>17</v>
      </c>
      <c r="G38" s="76"/>
      <c r="H38" s="70"/>
      <c r="I38" s="69"/>
      <c r="J38" s="75"/>
      <c r="K38" s="76"/>
      <c r="L38" s="75"/>
      <c r="M38" s="76"/>
      <c r="N38" s="70"/>
      <c r="O38" s="120" t="s">
        <v>434</v>
      </c>
      <c r="P38" s="121" t="s">
        <v>438</v>
      </c>
      <c r="Q38" s="122" t="s">
        <v>435</v>
      </c>
    </row>
    <row r="39" spans="1:17">
      <c r="A39" s="101" t="s">
        <v>978</v>
      </c>
      <c r="B39" s="68" t="s">
        <v>439</v>
      </c>
      <c r="C39" s="85"/>
      <c r="D39" s="75"/>
      <c r="E39" s="76"/>
      <c r="F39" s="75" t="s">
        <v>174</v>
      </c>
      <c r="G39" s="76"/>
      <c r="H39" s="70"/>
      <c r="I39" s="69"/>
      <c r="J39" s="75"/>
      <c r="K39" s="76"/>
      <c r="L39" s="75"/>
      <c r="M39" s="76"/>
      <c r="N39" s="70"/>
      <c r="O39" s="120" t="s">
        <v>434</v>
      </c>
      <c r="P39" s="121" t="s">
        <v>442</v>
      </c>
      <c r="Q39" s="122"/>
    </row>
    <row r="40" spans="1:17">
      <c r="A40" s="101" t="s">
        <v>978</v>
      </c>
      <c r="B40" s="68" t="s">
        <v>444</v>
      </c>
      <c r="C40" s="85"/>
      <c r="D40" s="75"/>
      <c r="E40" s="76" t="s">
        <v>443</v>
      </c>
      <c r="F40" s="75"/>
      <c r="G40" s="76"/>
      <c r="H40" s="70"/>
      <c r="I40" s="69"/>
      <c r="J40" s="75"/>
      <c r="K40" s="76"/>
      <c r="L40" s="75"/>
      <c r="M40" s="76"/>
      <c r="N40" s="70"/>
      <c r="O40" s="120" t="s">
        <v>440</v>
      </c>
      <c r="P40" s="121" t="s">
        <v>441</v>
      </c>
      <c r="Q40" s="122"/>
    </row>
    <row r="41" spans="1:17">
      <c r="A41" s="101" t="s">
        <v>978</v>
      </c>
      <c r="B41" s="68" t="s">
        <v>445</v>
      </c>
      <c r="C41" s="85"/>
      <c r="D41" s="75"/>
      <c r="E41" s="76" t="s">
        <v>443</v>
      </c>
      <c r="F41" s="75"/>
      <c r="G41" s="76"/>
      <c r="H41" s="70"/>
      <c r="I41" s="69"/>
      <c r="J41" s="75"/>
      <c r="K41" s="76"/>
      <c r="L41" s="75"/>
      <c r="M41" s="76"/>
      <c r="N41" s="70"/>
      <c r="O41" s="120" t="s">
        <v>446</v>
      </c>
      <c r="P41" s="121" t="s">
        <v>447</v>
      </c>
      <c r="Q41" s="122"/>
    </row>
    <row r="42" spans="1:17">
      <c r="A42" s="101" t="s">
        <v>978</v>
      </c>
      <c r="B42" s="68" t="s">
        <v>449</v>
      </c>
      <c r="C42" s="85"/>
      <c r="D42" s="75"/>
      <c r="E42" s="76"/>
      <c r="F42" s="75"/>
      <c r="G42" s="76"/>
      <c r="H42" s="70"/>
      <c r="I42" s="69"/>
      <c r="J42" s="75"/>
      <c r="K42" s="76" t="s">
        <v>25</v>
      </c>
      <c r="L42" s="75"/>
      <c r="M42" s="76"/>
      <c r="N42" s="70"/>
      <c r="O42" s="120" t="s">
        <v>451</v>
      </c>
      <c r="P42" s="121" t="s">
        <v>452</v>
      </c>
      <c r="Q42" s="122"/>
    </row>
    <row r="43" spans="1:17">
      <c r="A43" s="101" t="s">
        <v>978</v>
      </c>
      <c r="B43" s="68" t="s">
        <v>450</v>
      </c>
      <c r="C43" s="85"/>
      <c r="D43" s="75"/>
      <c r="E43" s="76"/>
      <c r="F43" s="75"/>
      <c r="G43" s="76"/>
      <c r="H43" s="70"/>
      <c r="I43" s="69"/>
      <c r="J43" s="75"/>
      <c r="K43" s="76" t="s">
        <v>25</v>
      </c>
      <c r="L43" s="75"/>
      <c r="M43" s="76"/>
      <c r="N43" s="70"/>
      <c r="O43" s="120" t="s">
        <v>451</v>
      </c>
      <c r="P43" s="121" t="s">
        <v>453</v>
      </c>
      <c r="Q43" s="122"/>
    </row>
    <row r="44" spans="1:17">
      <c r="A44" s="101" t="s">
        <v>978</v>
      </c>
      <c r="B44" s="68" t="s">
        <v>455</v>
      </c>
      <c r="C44" s="85"/>
      <c r="D44" s="75"/>
      <c r="E44" s="76" t="s">
        <v>25</v>
      </c>
      <c r="F44" s="75"/>
      <c r="G44" s="76"/>
      <c r="H44" s="70"/>
      <c r="I44" s="69"/>
      <c r="J44" s="75"/>
      <c r="K44" s="76"/>
      <c r="L44" s="75"/>
      <c r="M44" s="76"/>
      <c r="N44" s="70"/>
      <c r="O44" s="120" t="s">
        <v>454</v>
      </c>
      <c r="P44" s="121" t="s">
        <v>457</v>
      </c>
      <c r="Q44" s="122"/>
    </row>
    <row r="45" spans="1:17">
      <c r="A45" s="101" t="s">
        <v>978</v>
      </c>
      <c r="B45" s="68" t="s">
        <v>456</v>
      </c>
      <c r="C45" s="85"/>
      <c r="D45" s="75"/>
      <c r="E45" s="76" t="s">
        <v>25</v>
      </c>
      <c r="F45" s="75"/>
      <c r="G45" s="76"/>
      <c r="H45" s="70"/>
      <c r="I45" s="69"/>
      <c r="J45" s="75"/>
      <c r="K45" s="76"/>
      <c r="L45" s="75"/>
      <c r="M45" s="76"/>
      <c r="N45" s="70"/>
      <c r="O45" s="120" t="s">
        <v>454</v>
      </c>
      <c r="P45" s="121" t="s">
        <v>457</v>
      </c>
      <c r="Q45" s="122"/>
    </row>
    <row r="46" spans="1:17">
      <c r="A46" s="101" t="s">
        <v>978</v>
      </c>
      <c r="B46" s="68" t="s">
        <v>459</v>
      </c>
      <c r="C46" s="85"/>
      <c r="D46" s="75"/>
      <c r="E46" s="76" t="s">
        <v>17</v>
      </c>
      <c r="F46" s="75"/>
      <c r="G46" s="76"/>
      <c r="H46" s="70"/>
      <c r="I46" s="69"/>
      <c r="J46" s="75"/>
      <c r="K46" s="76"/>
      <c r="L46" s="75"/>
      <c r="M46" s="76"/>
      <c r="N46" s="70"/>
      <c r="O46" s="120" t="s">
        <v>454</v>
      </c>
      <c r="P46" s="121" t="s">
        <v>461</v>
      </c>
      <c r="Q46" s="122"/>
    </row>
    <row r="47" spans="1:17">
      <c r="A47" s="101" t="s">
        <v>978</v>
      </c>
      <c r="B47" s="68" t="s">
        <v>458</v>
      </c>
      <c r="C47" s="85"/>
      <c r="D47" s="75"/>
      <c r="E47" s="76" t="s">
        <v>17</v>
      </c>
      <c r="F47" s="75"/>
      <c r="G47" s="76"/>
      <c r="H47" s="70"/>
      <c r="I47" s="69"/>
      <c r="J47" s="75"/>
      <c r="K47" s="76"/>
      <c r="L47" s="75"/>
      <c r="M47" s="76"/>
      <c r="N47" s="70"/>
      <c r="O47" s="120" t="s">
        <v>454</v>
      </c>
      <c r="P47" s="121" t="s">
        <v>460</v>
      </c>
      <c r="Q47" s="122"/>
    </row>
    <row r="48" spans="1:17">
      <c r="A48" s="101" t="s">
        <v>978</v>
      </c>
      <c r="B48" s="68" t="s">
        <v>465</v>
      </c>
      <c r="C48" s="85"/>
      <c r="D48" s="75"/>
      <c r="E48" s="76" t="s">
        <v>25</v>
      </c>
      <c r="F48" s="75"/>
      <c r="G48" s="76"/>
      <c r="H48" s="70"/>
      <c r="I48" s="69"/>
      <c r="J48" s="75"/>
      <c r="K48" s="76"/>
      <c r="L48" s="75"/>
      <c r="M48" s="76"/>
      <c r="N48" s="70"/>
      <c r="O48" s="120" t="s">
        <v>454</v>
      </c>
      <c r="P48" s="121" t="s">
        <v>462</v>
      </c>
      <c r="Q48" s="122"/>
    </row>
    <row r="49" spans="1:17" ht="24">
      <c r="A49" s="101" t="s">
        <v>978</v>
      </c>
      <c r="B49" s="68" t="s">
        <v>464</v>
      </c>
      <c r="C49" s="85" t="s">
        <v>115</v>
      </c>
      <c r="D49" s="75"/>
      <c r="E49" s="76"/>
      <c r="F49" s="75"/>
      <c r="G49" s="76"/>
      <c r="H49" s="70"/>
      <c r="I49" s="69"/>
      <c r="J49" s="75"/>
      <c r="K49" s="76"/>
      <c r="L49" s="75"/>
      <c r="M49" s="76"/>
      <c r="N49" s="70"/>
      <c r="O49" s="120" t="s">
        <v>454</v>
      </c>
      <c r="P49" s="121" t="s">
        <v>463</v>
      </c>
      <c r="Q49" s="122"/>
    </row>
    <row r="50" spans="1:17">
      <c r="A50" s="101" t="s">
        <v>978</v>
      </c>
      <c r="B50" s="68" t="s">
        <v>466</v>
      </c>
      <c r="C50" s="85" t="s">
        <v>174</v>
      </c>
      <c r="D50" s="75"/>
      <c r="E50" s="76"/>
      <c r="F50" s="75"/>
      <c r="G50" s="76"/>
      <c r="H50" s="70"/>
      <c r="I50" s="69"/>
      <c r="J50" s="75"/>
      <c r="K50" s="76"/>
      <c r="L50" s="75"/>
      <c r="M50" s="76"/>
      <c r="N50" s="70"/>
      <c r="O50" s="120" t="s">
        <v>454</v>
      </c>
      <c r="P50" s="121" t="s">
        <v>467</v>
      </c>
      <c r="Q50" s="122"/>
    </row>
    <row r="51" spans="1:17">
      <c r="A51" s="101" t="s">
        <v>978</v>
      </c>
      <c r="B51" s="68" t="s">
        <v>468</v>
      </c>
      <c r="C51" s="85"/>
      <c r="D51" s="75"/>
      <c r="E51" s="76" t="s">
        <v>25</v>
      </c>
      <c r="F51" s="75"/>
      <c r="G51" s="76"/>
      <c r="H51" s="70"/>
      <c r="I51" s="69"/>
      <c r="J51" s="75"/>
      <c r="K51" s="76"/>
      <c r="L51" s="75"/>
      <c r="M51" s="76"/>
      <c r="N51" s="70"/>
      <c r="O51" s="120" t="s">
        <v>454</v>
      </c>
      <c r="P51" s="121" t="s">
        <v>472</v>
      </c>
      <c r="Q51" s="122"/>
    </row>
    <row r="52" spans="1:17">
      <c r="A52" s="101" t="s">
        <v>978</v>
      </c>
      <c r="B52" s="68" t="s">
        <v>469</v>
      </c>
      <c r="C52" s="85" t="s">
        <v>115</v>
      </c>
      <c r="D52" s="75"/>
      <c r="E52" s="76"/>
      <c r="F52" s="75"/>
      <c r="G52" s="76"/>
      <c r="H52" s="70"/>
      <c r="I52" s="69"/>
      <c r="J52" s="75"/>
      <c r="K52" s="76"/>
      <c r="L52" s="75"/>
      <c r="M52" s="76"/>
      <c r="N52" s="70"/>
      <c r="O52" s="120" t="s">
        <v>471</v>
      </c>
      <c r="P52" s="121" t="s">
        <v>473</v>
      </c>
      <c r="Q52" s="122"/>
    </row>
    <row r="53" spans="1:17">
      <c r="A53" s="101" t="s">
        <v>978</v>
      </c>
      <c r="B53" s="68" t="s">
        <v>470</v>
      </c>
      <c r="C53" s="85"/>
      <c r="D53" s="75"/>
      <c r="E53" s="76" t="s">
        <v>443</v>
      </c>
      <c r="F53" s="75"/>
      <c r="G53" s="76"/>
      <c r="H53" s="70"/>
      <c r="I53" s="69"/>
      <c r="J53" s="75"/>
      <c r="K53" s="76"/>
      <c r="L53" s="75"/>
      <c r="M53" s="76"/>
      <c r="N53" s="70"/>
      <c r="O53" s="120" t="s">
        <v>454</v>
      </c>
      <c r="P53" s="121" t="s">
        <v>474</v>
      </c>
      <c r="Q53" s="122"/>
    </row>
    <row r="54" spans="1:17">
      <c r="A54" s="101" t="s">
        <v>978</v>
      </c>
      <c r="B54" s="68" t="s">
        <v>475</v>
      </c>
      <c r="C54" s="85"/>
      <c r="D54" s="75"/>
      <c r="E54" s="76" t="s">
        <v>25</v>
      </c>
      <c r="F54" s="75"/>
      <c r="G54" s="76"/>
      <c r="H54" s="70"/>
      <c r="I54" s="69"/>
      <c r="J54" s="75"/>
      <c r="K54" s="76"/>
      <c r="L54" s="75"/>
      <c r="M54" s="76"/>
      <c r="N54" s="70"/>
      <c r="O54" s="120" t="s">
        <v>454</v>
      </c>
      <c r="P54" s="121" t="s">
        <v>477</v>
      </c>
      <c r="Q54" s="122"/>
    </row>
    <row r="55" spans="1:17">
      <c r="A55" s="101" t="s">
        <v>978</v>
      </c>
      <c r="B55" s="68" t="s">
        <v>476</v>
      </c>
      <c r="C55" s="85"/>
      <c r="D55" s="75"/>
      <c r="E55" s="76" t="s">
        <v>17</v>
      </c>
      <c r="F55" s="75"/>
      <c r="G55" s="76"/>
      <c r="H55" s="70"/>
      <c r="I55" s="69"/>
      <c r="J55" s="75"/>
      <c r="K55" s="76"/>
      <c r="L55" s="75"/>
      <c r="M55" s="76"/>
      <c r="N55" s="70"/>
      <c r="O55" s="120" t="s">
        <v>479</v>
      </c>
      <c r="P55" s="121" t="s">
        <v>478</v>
      </c>
      <c r="Q55" s="122"/>
    </row>
    <row r="56" spans="1:17">
      <c r="A56" s="101" t="s">
        <v>978</v>
      </c>
      <c r="B56" s="68" t="s">
        <v>480</v>
      </c>
      <c r="C56" s="85"/>
      <c r="D56" s="75"/>
      <c r="E56" s="76" t="s">
        <v>25</v>
      </c>
      <c r="F56" s="75"/>
      <c r="G56" s="76"/>
      <c r="H56" s="70"/>
      <c r="I56" s="69"/>
      <c r="J56" s="75"/>
      <c r="K56" s="76"/>
      <c r="L56" s="75"/>
      <c r="M56" s="76"/>
      <c r="N56" s="70"/>
      <c r="O56" s="120" t="s">
        <v>479</v>
      </c>
      <c r="P56" s="121" t="s">
        <v>482</v>
      </c>
      <c r="Q56" s="122"/>
    </row>
    <row r="57" spans="1:17">
      <c r="A57" s="101" t="s">
        <v>978</v>
      </c>
      <c r="B57" s="68" t="s">
        <v>481</v>
      </c>
      <c r="C57" s="85"/>
      <c r="D57" s="75"/>
      <c r="E57" s="76" t="s">
        <v>115</v>
      </c>
      <c r="F57" s="75"/>
      <c r="G57" s="76"/>
      <c r="H57" s="70"/>
      <c r="I57" s="69"/>
      <c r="J57" s="75"/>
      <c r="K57" s="76"/>
      <c r="L57" s="75"/>
      <c r="M57" s="76"/>
      <c r="N57" s="70"/>
      <c r="O57" s="120" t="s">
        <v>483</v>
      </c>
      <c r="P57" s="121" t="s">
        <v>484</v>
      </c>
      <c r="Q57" s="122"/>
    </row>
    <row r="58" spans="1:17">
      <c r="A58" s="101" t="s">
        <v>978</v>
      </c>
      <c r="B58" s="68" t="s">
        <v>485</v>
      </c>
      <c r="C58" s="85" t="s">
        <v>25</v>
      </c>
      <c r="D58" s="75"/>
      <c r="E58" s="76"/>
      <c r="F58" s="75"/>
      <c r="G58" s="76"/>
      <c r="H58" s="70"/>
      <c r="I58" s="69"/>
      <c r="J58" s="75"/>
      <c r="K58" s="76"/>
      <c r="L58" s="75"/>
      <c r="M58" s="76"/>
      <c r="N58" s="70"/>
      <c r="O58" s="120" t="s">
        <v>479</v>
      </c>
      <c r="P58" s="121" t="s">
        <v>486</v>
      </c>
      <c r="Q58" s="122"/>
    </row>
    <row r="59" spans="1:17">
      <c r="A59" s="101" t="s">
        <v>978</v>
      </c>
      <c r="B59" s="68" t="s">
        <v>487</v>
      </c>
      <c r="C59" s="85"/>
      <c r="D59" s="75"/>
      <c r="E59" s="76"/>
      <c r="F59" s="75"/>
      <c r="G59" s="76"/>
      <c r="H59" s="70" t="s">
        <v>25</v>
      </c>
      <c r="I59" s="69"/>
      <c r="J59" s="75"/>
      <c r="K59" s="76"/>
      <c r="L59" s="75"/>
      <c r="M59" s="76"/>
      <c r="N59" s="70"/>
      <c r="O59" s="120" t="s">
        <v>479</v>
      </c>
      <c r="P59" s="121" t="s">
        <v>489</v>
      </c>
      <c r="Q59" s="122"/>
    </row>
    <row r="60" spans="1:17" ht="24">
      <c r="A60" s="101" t="s">
        <v>978</v>
      </c>
      <c r="B60" s="68" t="s">
        <v>514</v>
      </c>
      <c r="C60" s="129"/>
      <c r="D60" s="128" t="s">
        <v>25</v>
      </c>
      <c r="E60" s="74"/>
      <c r="F60" s="73"/>
      <c r="G60" s="136"/>
      <c r="H60" s="137"/>
      <c r="I60" s="135"/>
      <c r="J60" s="128"/>
      <c r="K60" s="136"/>
      <c r="L60" s="128"/>
      <c r="M60" s="136"/>
      <c r="N60" s="137"/>
      <c r="O60" s="117" t="s">
        <v>516</v>
      </c>
      <c r="P60" s="118" t="s">
        <v>517</v>
      </c>
      <c r="Q60" s="119"/>
    </row>
    <row r="61" spans="1:17" ht="24">
      <c r="A61" s="101" t="s">
        <v>978</v>
      </c>
      <c r="B61" s="68" t="s">
        <v>515</v>
      </c>
      <c r="C61" s="129"/>
      <c r="D61" s="128" t="s">
        <v>25</v>
      </c>
      <c r="E61" s="74"/>
      <c r="F61" s="73"/>
      <c r="G61" s="136"/>
      <c r="H61" s="137"/>
      <c r="I61" s="135"/>
      <c r="J61" s="128"/>
      <c r="K61" s="136"/>
      <c r="L61" s="128"/>
      <c r="M61" s="136"/>
      <c r="N61" s="137"/>
      <c r="O61" s="117" t="s">
        <v>516</v>
      </c>
      <c r="P61" s="118" t="s">
        <v>518</v>
      </c>
      <c r="Q61" s="119"/>
    </row>
    <row r="62" spans="1:17">
      <c r="A62" s="101" t="s">
        <v>978</v>
      </c>
      <c r="B62" s="156" t="s">
        <v>488</v>
      </c>
      <c r="C62" s="103" t="s">
        <v>25</v>
      </c>
      <c r="D62" s="79"/>
      <c r="E62" s="80"/>
      <c r="F62" s="79"/>
      <c r="G62" s="80"/>
      <c r="H62" s="81"/>
      <c r="I62" s="78"/>
      <c r="J62" s="79"/>
      <c r="K62" s="80"/>
      <c r="L62" s="79"/>
      <c r="M62" s="80"/>
      <c r="N62" s="81"/>
      <c r="O62" s="120" t="s">
        <v>479</v>
      </c>
      <c r="P62" s="121" t="s">
        <v>490</v>
      </c>
      <c r="Q62" s="122"/>
    </row>
    <row r="63" spans="1:17">
      <c r="B63" s="157" t="s">
        <v>30</v>
      </c>
      <c r="C63" s="129"/>
      <c r="D63" s="128"/>
      <c r="E63" s="136"/>
      <c r="F63" s="128"/>
      <c r="G63" s="136"/>
      <c r="H63" s="137"/>
      <c r="I63" s="135"/>
      <c r="J63" s="128"/>
      <c r="K63" s="136"/>
      <c r="L63" s="128"/>
      <c r="M63" s="136"/>
      <c r="N63" s="137"/>
      <c r="O63" s="120"/>
      <c r="P63" s="121"/>
      <c r="Q63" s="122"/>
    </row>
    <row r="64" spans="1:17">
      <c r="A64" s="101" t="s">
        <v>979</v>
      </c>
      <c r="B64" s="68" t="s">
        <v>214</v>
      </c>
      <c r="C64" s="85" t="s">
        <v>25</v>
      </c>
      <c r="D64" s="75"/>
      <c r="E64" s="76"/>
      <c r="F64" s="75"/>
      <c r="G64" s="76"/>
      <c r="H64" s="70"/>
      <c r="I64" s="69"/>
      <c r="J64" s="75"/>
      <c r="K64" s="76"/>
      <c r="L64" s="75"/>
      <c r="M64" s="76"/>
      <c r="N64" s="70"/>
      <c r="O64" s="120" t="s">
        <v>223</v>
      </c>
      <c r="P64" s="121" t="s">
        <v>224</v>
      </c>
      <c r="Q64" s="122"/>
    </row>
    <row r="65" spans="1:17">
      <c r="A65" s="101" t="s">
        <v>979</v>
      </c>
      <c r="B65" s="68" t="s">
        <v>215</v>
      </c>
      <c r="C65" s="85" t="s">
        <v>25</v>
      </c>
      <c r="D65" s="75"/>
      <c r="E65" s="76"/>
      <c r="F65" s="75"/>
      <c r="G65" s="76"/>
      <c r="H65" s="70"/>
      <c r="I65" s="69"/>
      <c r="J65" s="75"/>
      <c r="K65" s="76"/>
      <c r="L65" s="75"/>
      <c r="M65" s="76"/>
      <c r="N65" s="70"/>
      <c r="O65" s="120" t="s">
        <v>223</v>
      </c>
      <c r="P65" s="121" t="s">
        <v>224</v>
      </c>
      <c r="Q65" s="122"/>
    </row>
    <row r="66" spans="1:17">
      <c r="A66" s="101" t="s">
        <v>979</v>
      </c>
      <c r="B66" s="68" t="s">
        <v>218</v>
      </c>
      <c r="C66" s="85" t="s">
        <v>25</v>
      </c>
      <c r="D66" s="75"/>
      <c r="E66" s="76"/>
      <c r="F66" s="75"/>
      <c r="G66" s="76"/>
      <c r="H66" s="70"/>
      <c r="I66" s="69"/>
      <c r="J66" s="75"/>
      <c r="K66" s="76"/>
      <c r="L66" s="75"/>
      <c r="M66" s="76"/>
      <c r="N66" s="70"/>
      <c r="O66" s="120" t="s">
        <v>223</v>
      </c>
      <c r="P66" s="121" t="s">
        <v>224</v>
      </c>
      <c r="Q66" s="122"/>
    </row>
    <row r="67" spans="1:17" ht="19.5" customHeight="1">
      <c r="A67" s="101" t="s">
        <v>979</v>
      </c>
      <c r="B67" s="68" t="s">
        <v>219</v>
      </c>
      <c r="C67" s="85" t="s">
        <v>25</v>
      </c>
      <c r="D67" s="75"/>
      <c r="E67" s="76"/>
      <c r="F67" s="75"/>
      <c r="G67" s="76"/>
      <c r="H67" s="70"/>
      <c r="I67" s="69"/>
      <c r="J67" s="75"/>
      <c r="K67" s="76"/>
      <c r="L67" s="75"/>
      <c r="M67" s="76"/>
      <c r="N67" s="70"/>
      <c r="O67" s="120" t="s">
        <v>223</v>
      </c>
      <c r="P67" s="121" t="s">
        <v>224</v>
      </c>
      <c r="Q67" s="122"/>
    </row>
    <row r="68" spans="1:17">
      <c r="A68" s="101" t="s">
        <v>979</v>
      </c>
      <c r="B68" s="68" t="s">
        <v>216</v>
      </c>
      <c r="C68" s="85" t="s">
        <v>25</v>
      </c>
      <c r="D68" s="75"/>
      <c r="E68" s="76"/>
      <c r="F68" s="75"/>
      <c r="G68" s="76"/>
      <c r="H68" s="70"/>
      <c r="I68" s="69"/>
      <c r="J68" s="75"/>
      <c r="K68" s="76"/>
      <c r="L68" s="75"/>
      <c r="M68" s="76"/>
      <c r="N68" s="70"/>
      <c r="O68" s="120" t="s">
        <v>223</v>
      </c>
      <c r="P68" s="121" t="s">
        <v>224</v>
      </c>
      <c r="Q68" s="122"/>
    </row>
    <row r="69" spans="1:17">
      <c r="A69" s="101" t="s">
        <v>979</v>
      </c>
      <c r="B69" s="68" t="s">
        <v>217</v>
      </c>
      <c r="C69" s="85" t="s">
        <v>25</v>
      </c>
      <c r="D69" s="75"/>
      <c r="E69" s="76"/>
      <c r="F69" s="75"/>
      <c r="G69" s="76"/>
      <c r="H69" s="70"/>
      <c r="I69" s="69"/>
      <c r="J69" s="75"/>
      <c r="K69" s="76"/>
      <c r="L69" s="75"/>
      <c r="M69" s="76"/>
      <c r="N69" s="70"/>
      <c r="O69" s="120" t="s">
        <v>223</v>
      </c>
      <c r="P69" s="121" t="s">
        <v>224</v>
      </c>
      <c r="Q69" s="122"/>
    </row>
    <row r="70" spans="1:17">
      <c r="A70" s="101" t="s">
        <v>979</v>
      </c>
      <c r="B70" s="68" t="s">
        <v>222</v>
      </c>
      <c r="C70" s="85"/>
      <c r="D70" s="75" t="s">
        <v>25</v>
      </c>
      <c r="E70" s="76"/>
      <c r="F70" s="75"/>
      <c r="G70" s="76"/>
      <c r="H70" s="70"/>
      <c r="I70" s="69"/>
      <c r="J70" s="75"/>
      <c r="K70" s="76"/>
      <c r="L70" s="75"/>
      <c r="M70" s="76"/>
      <c r="N70" s="70"/>
      <c r="O70" s="120" t="s">
        <v>223</v>
      </c>
      <c r="P70" s="121" t="s">
        <v>224</v>
      </c>
      <c r="Q70" s="122"/>
    </row>
    <row r="71" spans="1:17">
      <c r="A71" s="101" t="s">
        <v>979</v>
      </c>
      <c r="B71" s="68" t="s">
        <v>221</v>
      </c>
      <c r="C71" s="85" t="s">
        <v>25</v>
      </c>
      <c r="D71" s="75"/>
      <c r="E71" s="76"/>
      <c r="F71" s="75"/>
      <c r="G71" s="76"/>
      <c r="H71" s="70"/>
      <c r="I71" s="69"/>
      <c r="J71" s="75"/>
      <c r="K71" s="76"/>
      <c r="L71" s="75"/>
      <c r="M71" s="76"/>
      <c r="N71" s="70"/>
      <c r="O71" s="120" t="s">
        <v>223</v>
      </c>
      <c r="P71" s="121" t="s">
        <v>224</v>
      </c>
      <c r="Q71" s="122"/>
    </row>
    <row r="72" spans="1:17">
      <c r="A72" s="101" t="s">
        <v>979</v>
      </c>
      <c r="B72" s="68" t="s">
        <v>220</v>
      </c>
      <c r="C72" s="85" t="s">
        <v>25</v>
      </c>
      <c r="D72" s="75"/>
      <c r="E72" s="76"/>
      <c r="F72" s="75"/>
      <c r="G72" s="76"/>
      <c r="H72" s="70"/>
      <c r="I72" s="69"/>
      <c r="J72" s="75"/>
      <c r="K72" s="76"/>
      <c r="L72" s="75"/>
      <c r="M72" s="76"/>
      <c r="N72" s="70"/>
      <c r="O72" s="120" t="s">
        <v>223</v>
      </c>
      <c r="P72" s="121" t="s">
        <v>226</v>
      </c>
      <c r="Q72" s="122"/>
    </row>
    <row r="73" spans="1:17">
      <c r="A73" s="101" t="s">
        <v>979</v>
      </c>
      <c r="B73" s="68" t="s">
        <v>225</v>
      </c>
      <c r="C73" s="85" t="s">
        <v>25</v>
      </c>
      <c r="D73" s="75"/>
      <c r="E73" s="76"/>
      <c r="F73" s="75"/>
      <c r="G73" s="76"/>
      <c r="H73" s="70"/>
      <c r="I73" s="69"/>
      <c r="J73" s="75"/>
      <c r="K73" s="76"/>
      <c r="L73" s="75"/>
      <c r="M73" s="76"/>
      <c r="N73" s="70"/>
      <c r="O73" s="120" t="s">
        <v>223</v>
      </c>
      <c r="P73" s="121" t="s">
        <v>226</v>
      </c>
      <c r="Q73" s="122" t="s">
        <v>227</v>
      </c>
    </row>
    <row r="74" spans="1:17">
      <c r="A74" s="101" t="s">
        <v>979</v>
      </c>
      <c r="B74" s="68" t="s">
        <v>228</v>
      </c>
      <c r="C74" s="85" t="s">
        <v>25</v>
      </c>
      <c r="D74" s="75"/>
      <c r="E74" s="76"/>
      <c r="F74" s="75"/>
      <c r="G74" s="76"/>
      <c r="H74" s="70"/>
      <c r="I74" s="69"/>
      <c r="J74" s="75"/>
      <c r="K74" s="76"/>
      <c r="L74" s="75"/>
      <c r="M74" s="76"/>
      <c r="N74" s="70"/>
      <c r="O74" s="120" t="s">
        <v>223</v>
      </c>
      <c r="P74" s="121" t="s">
        <v>229</v>
      </c>
      <c r="Q74" s="122"/>
    </row>
    <row r="75" spans="1:17">
      <c r="A75" s="101" t="s">
        <v>979</v>
      </c>
      <c r="B75" s="68" t="s">
        <v>231</v>
      </c>
      <c r="C75" s="85" t="s">
        <v>25</v>
      </c>
      <c r="D75" s="75"/>
      <c r="E75" s="76"/>
      <c r="F75" s="75"/>
      <c r="G75" s="76"/>
      <c r="H75" s="70"/>
      <c r="I75" s="69"/>
      <c r="J75" s="75"/>
      <c r="K75" s="76"/>
      <c r="L75" s="75"/>
      <c r="M75" s="76"/>
      <c r="N75" s="70"/>
      <c r="O75" s="120" t="s">
        <v>223</v>
      </c>
      <c r="P75" s="121"/>
      <c r="Q75" s="122" t="s">
        <v>232</v>
      </c>
    </row>
    <row r="76" spans="1:17">
      <c r="A76" s="101" t="s">
        <v>979</v>
      </c>
      <c r="B76" s="68" t="s">
        <v>230</v>
      </c>
      <c r="C76" s="85" t="s">
        <v>25</v>
      </c>
      <c r="D76" s="75"/>
      <c r="E76" s="76"/>
      <c r="F76" s="75"/>
      <c r="G76" s="76"/>
      <c r="H76" s="70"/>
      <c r="I76" s="69"/>
      <c r="J76" s="75"/>
      <c r="K76" s="76"/>
      <c r="L76" s="75"/>
      <c r="M76" s="76"/>
      <c r="N76" s="70"/>
      <c r="O76" s="120" t="s">
        <v>223</v>
      </c>
      <c r="P76" s="121" t="s">
        <v>233</v>
      </c>
      <c r="Q76" s="122"/>
    </row>
    <row r="77" spans="1:17">
      <c r="A77" s="101" t="s">
        <v>979</v>
      </c>
      <c r="B77" s="68" t="s">
        <v>234</v>
      </c>
      <c r="C77" s="85" t="s">
        <v>25</v>
      </c>
      <c r="D77" s="75"/>
      <c r="E77" s="76"/>
      <c r="F77" s="75"/>
      <c r="G77" s="76"/>
      <c r="H77" s="70"/>
      <c r="I77" s="69"/>
      <c r="J77" s="75"/>
      <c r="K77" s="76"/>
      <c r="L77" s="75"/>
      <c r="M77" s="76"/>
      <c r="N77" s="70"/>
      <c r="O77" s="120" t="s">
        <v>223</v>
      </c>
      <c r="P77" s="121" t="s">
        <v>237</v>
      </c>
      <c r="Q77" s="122"/>
    </row>
    <row r="78" spans="1:17">
      <c r="A78" s="101" t="s">
        <v>979</v>
      </c>
      <c r="B78" s="68" t="s">
        <v>235</v>
      </c>
      <c r="C78" s="85"/>
      <c r="D78" s="75" t="s">
        <v>174</v>
      </c>
      <c r="E78" s="76"/>
      <c r="F78" s="75"/>
      <c r="G78" s="76"/>
      <c r="H78" s="70"/>
      <c r="I78" s="69"/>
      <c r="J78" s="75"/>
      <c r="K78" s="76"/>
      <c r="L78" s="75"/>
      <c r="M78" s="76"/>
      <c r="N78" s="70"/>
      <c r="O78" s="120" t="s">
        <v>223</v>
      </c>
      <c r="P78" s="121" t="s">
        <v>236</v>
      </c>
      <c r="Q78" s="122"/>
    </row>
    <row r="79" spans="1:17">
      <c r="A79" s="101" t="s">
        <v>979</v>
      </c>
      <c r="B79" s="68" t="s">
        <v>238</v>
      </c>
      <c r="C79" s="85"/>
      <c r="D79" s="75" t="s">
        <v>174</v>
      </c>
      <c r="E79" s="76"/>
      <c r="F79" s="75"/>
      <c r="G79" s="76"/>
      <c r="H79" s="70"/>
      <c r="I79" s="69"/>
      <c r="J79" s="75"/>
      <c r="K79" s="76"/>
      <c r="L79" s="75"/>
      <c r="M79" s="76"/>
      <c r="N79" s="70"/>
      <c r="O79" s="120" t="s">
        <v>223</v>
      </c>
      <c r="P79" s="121" t="s">
        <v>236</v>
      </c>
      <c r="Q79" s="122"/>
    </row>
    <row r="80" spans="1:17">
      <c r="A80" s="101" t="s">
        <v>979</v>
      </c>
      <c r="B80" s="68" t="s">
        <v>239</v>
      </c>
      <c r="C80" s="85"/>
      <c r="D80" s="75"/>
      <c r="E80" s="76"/>
      <c r="F80" s="75"/>
      <c r="G80" s="76"/>
      <c r="H80" s="70" t="s">
        <v>25</v>
      </c>
      <c r="I80" s="69"/>
      <c r="J80" s="75"/>
      <c r="K80" s="76"/>
      <c r="L80" s="75"/>
      <c r="M80" s="76"/>
      <c r="N80" s="70"/>
      <c r="O80" s="120"/>
      <c r="P80" s="121"/>
      <c r="Q80" s="122"/>
    </row>
    <row r="81" spans="1:17">
      <c r="A81" s="101" t="s">
        <v>979</v>
      </c>
      <c r="B81" s="68" t="s">
        <v>240</v>
      </c>
      <c r="C81" s="85"/>
      <c r="D81" s="75"/>
      <c r="E81" s="76"/>
      <c r="F81" s="75"/>
      <c r="G81" s="76"/>
      <c r="H81" s="70" t="s">
        <v>174</v>
      </c>
      <c r="I81" s="69"/>
      <c r="J81" s="75"/>
      <c r="K81" s="76"/>
      <c r="L81" s="75"/>
      <c r="M81" s="76"/>
      <c r="N81" s="70"/>
      <c r="O81" s="120"/>
      <c r="P81" s="121"/>
      <c r="Q81" s="122"/>
    </row>
    <row r="82" spans="1:17">
      <c r="A82" s="101" t="s">
        <v>979</v>
      </c>
      <c r="B82" s="68" t="s">
        <v>371</v>
      </c>
      <c r="C82" s="85"/>
      <c r="D82" s="75"/>
      <c r="E82" s="76"/>
      <c r="F82" s="75"/>
      <c r="G82" s="76"/>
      <c r="H82" s="70"/>
      <c r="I82" s="69"/>
      <c r="J82" s="75"/>
      <c r="K82" s="76" t="s">
        <v>25</v>
      </c>
      <c r="L82" s="75"/>
      <c r="M82" s="76"/>
      <c r="N82" s="70"/>
      <c r="O82" s="120" t="s">
        <v>369</v>
      </c>
      <c r="P82" s="121" t="s">
        <v>370</v>
      </c>
      <c r="Q82" s="122"/>
    </row>
    <row r="83" spans="1:17">
      <c r="A83" s="101" t="s">
        <v>979</v>
      </c>
      <c r="B83" s="68" t="s">
        <v>372</v>
      </c>
      <c r="C83" s="85"/>
      <c r="D83" s="75"/>
      <c r="E83" s="76"/>
      <c r="F83" s="75"/>
      <c r="G83" s="76"/>
      <c r="H83" s="70"/>
      <c r="I83" s="69"/>
      <c r="J83" s="75"/>
      <c r="K83" s="76" t="s">
        <v>25</v>
      </c>
      <c r="L83" s="75"/>
      <c r="M83" s="76"/>
      <c r="N83" s="70"/>
      <c r="O83" s="120" t="s">
        <v>369</v>
      </c>
      <c r="P83" s="121" t="s">
        <v>370</v>
      </c>
      <c r="Q83" s="122"/>
    </row>
    <row r="84" spans="1:17">
      <c r="A84" s="101" t="s">
        <v>979</v>
      </c>
      <c r="B84" s="68" t="s">
        <v>373</v>
      </c>
      <c r="C84" s="85"/>
      <c r="D84" s="75"/>
      <c r="E84" s="76"/>
      <c r="F84" s="75"/>
      <c r="G84" s="76"/>
      <c r="H84" s="70"/>
      <c r="I84" s="69"/>
      <c r="J84" s="75"/>
      <c r="K84" s="76" t="s">
        <v>25</v>
      </c>
      <c r="L84" s="75"/>
      <c r="M84" s="76"/>
      <c r="N84" s="70"/>
      <c r="O84" s="120" t="s">
        <v>369</v>
      </c>
      <c r="P84" s="121" t="s">
        <v>370</v>
      </c>
      <c r="Q84" s="122"/>
    </row>
    <row r="85" spans="1:17">
      <c r="A85" s="101" t="s">
        <v>979</v>
      </c>
      <c r="B85" s="68" t="s">
        <v>374</v>
      </c>
      <c r="C85" s="85"/>
      <c r="D85" s="75"/>
      <c r="E85" s="76"/>
      <c r="F85" s="75"/>
      <c r="G85" s="76"/>
      <c r="H85" s="70"/>
      <c r="I85" s="69"/>
      <c r="J85" s="75"/>
      <c r="K85" s="76" t="s">
        <v>25</v>
      </c>
      <c r="L85" s="75"/>
      <c r="M85" s="76"/>
      <c r="N85" s="70"/>
      <c r="O85" s="120" t="s">
        <v>369</v>
      </c>
      <c r="P85" s="121" t="s">
        <v>370</v>
      </c>
      <c r="Q85" s="122"/>
    </row>
    <row r="86" spans="1:17">
      <c r="A86" s="101" t="s">
        <v>979</v>
      </c>
      <c r="B86" s="68" t="s">
        <v>375</v>
      </c>
      <c r="C86" s="85"/>
      <c r="D86" s="75"/>
      <c r="E86" s="76"/>
      <c r="F86" s="75"/>
      <c r="G86" s="76"/>
      <c r="H86" s="70"/>
      <c r="I86" s="69"/>
      <c r="J86" s="75"/>
      <c r="K86" s="76" t="s">
        <v>25</v>
      </c>
      <c r="L86" s="75"/>
      <c r="M86" s="76"/>
      <c r="N86" s="70"/>
      <c r="O86" s="120" t="s">
        <v>369</v>
      </c>
      <c r="P86" s="121" t="s">
        <v>370</v>
      </c>
      <c r="Q86" s="122"/>
    </row>
    <row r="87" spans="1:17">
      <c r="A87" s="101" t="s">
        <v>979</v>
      </c>
      <c r="B87" s="68" t="s">
        <v>376</v>
      </c>
      <c r="C87" s="85"/>
      <c r="D87" s="75"/>
      <c r="E87" s="76"/>
      <c r="F87" s="75"/>
      <c r="G87" s="76"/>
      <c r="H87" s="70"/>
      <c r="I87" s="69" t="s">
        <v>115</v>
      </c>
      <c r="J87" s="75"/>
      <c r="K87" s="76"/>
      <c r="L87" s="75"/>
      <c r="M87" s="76"/>
      <c r="N87" s="70"/>
      <c r="O87" s="120" t="s">
        <v>377</v>
      </c>
      <c r="P87" s="121" t="s">
        <v>378</v>
      </c>
      <c r="Q87" s="122"/>
    </row>
    <row r="88" spans="1:17">
      <c r="A88" s="101" t="s">
        <v>979</v>
      </c>
      <c r="B88" s="68" t="s">
        <v>379</v>
      </c>
      <c r="C88" s="85"/>
      <c r="D88" s="75"/>
      <c r="E88" s="76"/>
      <c r="F88" s="75"/>
      <c r="G88" s="76"/>
      <c r="H88" s="70"/>
      <c r="I88" s="69" t="s">
        <v>115</v>
      </c>
      <c r="J88" s="75"/>
      <c r="K88" s="76"/>
      <c r="L88" s="75"/>
      <c r="M88" s="76"/>
      <c r="N88" s="70"/>
      <c r="O88" s="120" t="s">
        <v>377</v>
      </c>
      <c r="P88" s="121" t="s">
        <v>380</v>
      </c>
      <c r="Q88" s="122"/>
    </row>
    <row r="89" spans="1:17">
      <c r="A89" s="101" t="s">
        <v>979</v>
      </c>
      <c r="B89" s="68" t="s">
        <v>596</v>
      </c>
      <c r="C89" s="85"/>
      <c r="D89" s="75" t="s">
        <v>25</v>
      </c>
      <c r="E89" s="76"/>
      <c r="F89" s="75"/>
      <c r="G89" s="76"/>
      <c r="H89" s="70"/>
      <c r="I89" s="69"/>
      <c r="J89" s="75"/>
      <c r="K89" s="76"/>
      <c r="L89" s="75"/>
      <c r="M89" s="76"/>
      <c r="N89" s="70"/>
      <c r="O89" s="120" t="s">
        <v>600</v>
      </c>
      <c r="P89" s="121" t="s">
        <v>597</v>
      </c>
      <c r="Q89" s="122"/>
    </row>
    <row r="90" spans="1:17">
      <c r="A90" s="101" t="s">
        <v>979</v>
      </c>
      <c r="B90" s="68" t="s">
        <v>598</v>
      </c>
      <c r="C90" s="85"/>
      <c r="D90" s="75" t="s">
        <v>25</v>
      </c>
      <c r="E90" s="76"/>
      <c r="F90" s="75"/>
      <c r="G90" s="76"/>
      <c r="H90" s="70"/>
      <c r="I90" s="69"/>
      <c r="J90" s="75"/>
      <c r="K90" s="76"/>
      <c r="L90" s="75"/>
      <c r="M90" s="76"/>
      <c r="N90" s="70"/>
      <c r="O90" s="120" t="s">
        <v>600</v>
      </c>
      <c r="P90" s="121" t="s">
        <v>599</v>
      </c>
      <c r="Q90" s="122"/>
    </row>
    <row r="91" spans="1:17">
      <c r="A91" s="101" t="s">
        <v>979</v>
      </c>
      <c r="B91" s="68" t="s">
        <v>601</v>
      </c>
      <c r="C91" s="85"/>
      <c r="D91" s="75"/>
      <c r="E91" s="76" t="s">
        <v>115</v>
      </c>
      <c r="F91" s="75"/>
      <c r="G91" s="76"/>
      <c r="H91" s="70"/>
      <c r="I91" s="69"/>
      <c r="J91" s="75"/>
      <c r="K91" s="76"/>
      <c r="L91" s="75"/>
      <c r="M91" s="76"/>
      <c r="N91" s="70"/>
      <c r="O91" s="120" t="s">
        <v>600</v>
      </c>
      <c r="P91" s="121" t="s">
        <v>603</v>
      </c>
      <c r="Q91" s="122"/>
    </row>
    <row r="92" spans="1:17">
      <c r="A92" s="101" t="s">
        <v>979</v>
      </c>
      <c r="B92" s="68" t="s">
        <v>604</v>
      </c>
      <c r="C92" s="85"/>
      <c r="D92" s="75"/>
      <c r="E92" s="76" t="s">
        <v>115</v>
      </c>
      <c r="F92" s="75"/>
      <c r="G92" s="76"/>
      <c r="H92" s="70"/>
      <c r="I92" s="69"/>
      <c r="J92" s="75"/>
      <c r="K92" s="76"/>
      <c r="L92" s="75"/>
      <c r="M92" s="76"/>
      <c r="N92" s="70"/>
      <c r="O92" s="120" t="s">
        <v>600</v>
      </c>
      <c r="P92" s="121" t="s">
        <v>603</v>
      </c>
      <c r="Q92" s="122"/>
    </row>
    <row r="93" spans="1:17">
      <c r="A93" s="101" t="s">
        <v>979</v>
      </c>
      <c r="B93" s="68" t="s">
        <v>602</v>
      </c>
      <c r="C93" s="85"/>
      <c r="D93" s="75"/>
      <c r="E93" s="76" t="s">
        <v>115</v>
      </c>
      <c r="F93" s="75"/>
      <c r="G93" s="76"/>
      <c r="H93" s="70"/>
      <c r="I93" s="69"/>
      <c r="J93" s="75"/>
      <c r="K93" s="76"/>
      <c r="L93" s="75"/>
      <c r="M93" s="76"/>
      <c r="N93" s="70"/>
      <c r="O93" s="120" t="s">
        <v>600</v>
      </c>
      <c r="P93" s="121" t="s">
        <v>603</v>
      </c>
      <c r="Q93" s="122"/>
    </row>
    <row r="94" spans="1:17">
      <c r="A94" s="101" t="s">
        <v>979</v>
      </c>
      <c r="B94" s="68" t="s">
        <v>615</v>
      </c>
      <c r="C94" s="85"/>
      <c r="D94" s="75"/>
      <c r="E94" s="76"/>
      <c r="F94" s="75"/>
      <c r="G94" s="76"/>
      <c r="H94" s="70"/>
      <c r="I94" s="69" t="s">
        <v>25</v>
      </c>
      <c r="J94" s="75"/>
      <c r="K94" s="76"/>
      <c r="L94" s="75"/>
      <c r="M94" s="76"/>
      <c r="N94" s="70"/>
      <c r="O94" s="120" t="s">
        <v>614</v>
      </c>
      <c r="P94" s="121" t="s">
        <v>617</v>
      </c>
      <c r="Q94" s="122"/>
    </row>
    <row r="95" spans="1:17">
      <c r="A95" s="101" t="s">
        <v>979</v>
      </c>
      <c r="B95" s="68" t="s">
        <v>616</v>
      </c>
      <c r="C95" s="85"/>
      <c r="D95" s="75"/>
      <c r="E95" s="76"/>
      <c r="F95" s="75"/>
      <c r="G95" s="76"/>
      <c r="H95" s="70"/>
      <c r="I95" s="69" t="s">
        <v>17</v>
      </c>
      <c r="J95" s="75"/>
      <c r="K95" s="76"/>
      <c r="L95" s="75"/>
      <c r="M95" s="76"/>
      <c r="N95" s="70"/>
      <c r="O95" s="120" t="s">
        <v>614</v>
      </c>
      <c r="P95" s="121" t="s">
        <v>618</v>
      </c>
      <c r="Q95" s="122"/>
    </row>
    <row r="96" spans="1:17">
      <c r="A96" s="101" t="s">
        <v>979</v>
      </c>
      <c r="B96" s="68" t="s">
        <v>619</v>
      </c>
      <c r="C96" s="85"/>
      <c r="D96" s="75"/>
      <c r="E96" s="76"/>
      <c r="F96" s="75"/>
      <c r="G96" s="76"/>
      <c r="H96" s="70"/>
      <c r="I96" s="69" t="s">
        <v>174</v>
      </c>
      <c r="J96" s="75"/>
      <c r="K96" s="76"/>
      <c r="L96" s="75"/>
      <c r="M96" s="76"/>
      <c r="N96" s="70"/>
      <c r="O96" s="120" t="s">
        <v>614</v>
      </c>
      <c r="P96" s="121" t="s">
        <v>620</v>
      </c>
      <c r="Q96" s="122"/>
    </row>
    <row r="97" spans="1:17">
      <c r="A97" s="101" t="s">
        <v>979</v>
      </c>
      <c r="B97" s="68" t="s">
        <v>621</v>
      </c>
      <c r="C97" s="85"/>
      <c r="D97" s="75" t="s">
        <v>25</v>
      </c>
      <c r="E97" s="76"/>
      <c r="F97" s="75"/>
      <c r="G97" s="76"/>
      <c r="H97" s="70"/>
      <c r="I97" s="69"/>
      <c r="J97" s="75"/>
      <c r="K97" s="76"/>
      <c r="L97" s="75"/>
      <c r="M97" s="76"/>
      <c r="N97" s="70"/>
      <c r="O97" s="120" t="s">
        <v>623</v>
      </c>
      <c r="P97" s="121" t="s">
        <v>624</v>
      </c>
      <c r="Q97" s="122"/>
    </row>
    <row r="98" spans="1:17">
      <c r="A98" s="101" t="s">
        <v>979</v>
      </c>
      <c r="B98" s="68" t="s">
        <v>622</v>
      </c>
      <c r="C98" s="85"/>
      <c r="D98" s="75" t="s">
        <v>25</v>
      </c>
      <c r="E98" s="76"/>
      <c r="F98" s="75"/>
      <c r="G98" s="76"/>
      <c r="H98" s="70"/>
      <c r="I98" s="69"/>
      <c r="J98" s="75"/>
      <c r="K98" s="76"/>
      <c r="L98" s="75"/>
      <c r="M98" s="76"/>
      <c r="N98" s="70"/>
      <c r="O98" s="120" t="s">
        <v>623</v>
      </c>
      <c r="P98" s="121" t="s">
        <v>625</v>
      </c>
      <c r="Q98" s="122"/>
    </row>
    <row r="99" spans="1:17">
      <c r="A99" s="101" t="s">
        <v>979</v>
      </c>
      <c r="B99" s="68" t="s">
        <v>626</v>
      </c>
      <c r="C99" s="85"/>
      <c r="D99" s="75" t="s">
        <v>174</v>
      </c>
      <c r="E99" s="76"/>
      <c r="F99" s="75"/>
      <c r="G99" s="76"/>
      <c r="H99" s="70"/>
      <c r="I99" s="69"/>
      <c r="J99" s="75"/>
      <c r="K99" s="76"/>
      <c r="L99" s="75"/>
      <c r="M99" s="76"/>
      <c r="N99" s="70"/>
      <c r="O99" s="120" t="s">
        <v>623</v>
      </c>
      <c r="P99" s="121" t="s">
        <v>627</v>
      </c>
      <c r="Q99" s="122"/>
    </row>
    <row r="100" spans="1:17">
      <c r="A100" s="101" t="s">
        <v>979</v>
      </c>
      <c r="B100" s="68" t="s">
        <v>628</v>
      </c>
      <c r="C100" s="85"/>
      <c r="D100" s="75" t="s">
        <v>25</v>
      </c>
      <c r="E100" s="76"/>
      <c r="F100" s="75"/>
      <c r="G100" s="76"/>
      <c r="H100" s="70"/>
      <c r="I100" s="69"/>
      <c r="J100" s="75"/>
      <c r="K100" s="76"/>
      <c r="L100" s="75"/>
      <c r="M100" s="76"/>
      <c r="N100" s="70"/>
      <c r="O100" s="120" t="s">
        <v>623</v>
      </c>
      <c r="P100" s="121" t="s">
        <v>632</v>
      </c>
      <c r="Q100" s="122"/>
    </row>
    <row r="101" spans="1:17">
      <c r="A101" s="101" t="s">
        <v>979</v>
      </c>
      <c r="B101" s="68" t="s">
        <v>629</v>
      </c>
      <c r="C101" s="85"/>
      <c r="D101" s="75" t="s">
        <v>133</v>
      </c>
      <c r="E101" s="76"/>
      <c r="F101" s="75"/>
      <c r="G101" s="76"/>
      <c r="H101" s="70"/>
      <c r="I101" s="69"/>
      <c r="J101" s="75"/>
      <c r="K101" s="76"/>
      <c r="L101" s="75"/>
      <c r="M101" s="76"/>
      <c r="N101" s="70"/>
      <c r="O101" s="120" t="s">
        <v>623</v>
      </c>
      <c r="P101" s="121" t="s">
        <v>633</v>
      </c>
      <c r="Q101" s="122" t="s">
        <v>634</v>
      </c>
    </row>
    <row r="102" spans="1:17">
      <c r="A102" s="101" t="s">
        <v>979</v>
      </c>
      <c r="B102" s="68" t="s">
        <v>630</v>
      </c>
      <c r="C102" s="85"/>
      <c r="D102" s="75"/>
      <c r="E102" s="76" t="s">
        <v>17</v>
      </c>
      <c r="F102" s="75"/>
      <c r="G102" s="76"/>
      <c r="H102" s="70"/>
      <c r="I102" s="69"/>
      <c r="J102" s="75"/>
      <c r="K102" s="76"/>
      <c r="L102" s="75"/>
      <c r="M102" s="76"/>
      <c r="N102" s="70"/>
      <c r="O102" s="120" t="s">
        <v>623</v>
      </c>
      <c r="P102" s="121" t="s">
        <v>635</v>
      </c>
      <c r="Q102" s="122" t="s">
        <v>634</v>
      </c>
    </row>
    <row r="103" spans="1:17">
      <c r="A103" s="101" t="s">
        <v>979</v>
      </c>
      <c r="B103" s="68" t="s">
        <v>631</v>
      </c>
      <c r="C103" s="85"/>
      <c r="D103" s="75"/>
      <c r="E103" s="76" t="s">
        <v>17</v>
      </c>
      <c r="F103" s="75"/>
      <c r="G103" s="76"/>
      <c r="H103" s="70"/>
      <c r="I103" s="69"/>
      <c r="J103" s="75"/>
      <c r="K103" s="76"/>
      <c r="L103" s="75"/>
      <c r="M103" s="76"/>
      <c r="N103" s="70"/>
      <c r="O103" s="120" t="s">
        <v>623</v>
      </c>
      <c r="P103" s="121" t="s">
        <v>636</v>
      </c>
      <c r="Q103" s="122"/>
    </row>
    <row r="104" spans="1:17">
      <c r="B104" s="152" t="s">
        <v>31</v>
      </c>
      <c r="C104" s="85"/>
      <c r="D104" s="75"/>
      <c r="E104" s="76"/>
      <c r="F104" s="75"/>
      <c r="G104" s="76"/>
      <c r="H104" s="70"/>
      <c r="I104" s="69"/>
      <c r="J104" s="75"/>
      <c r="K104" s="76"/>
      <c r="L104" s="75"/>
      <c r="M104" s="76"/>
      <c r="N104" s="70"/>
      <c r="O104" s="120"/>
      <c r="P104" s="121"/>
      <c r="Q104" s="122"/>
    </row>
    <row r="105" spans="1:17">
      <c r="A105" s="101" t="s">
        <v>980</v>
      </c>
      <c r="B105" s="68" t="s">
        <v>241</v>
      </c>
      <c r="C105" s="85"/>
      <c r="D105" s="75"/>
      <c r="E105" s="76"/>
      <c r="F105" s="75"/>
      <c r="G105" s="76"/>
      <c r="H105" s="70"/>
      <c r="I105" s="69"/>
      <c r="J105" s="75" t="s">
        <v>25</v>
      </c>
      <c r="K105" s="76"/>
      <c r="L105" s="75"/>
      <c r="M105" s="76"/>
      <c r="N105" s="70"/>
      <c r="O105" s="120" t="s">
        <v>243</v>
      </c>
      <c r="P105" s="121" t="s">
        <v>244</v>
      </c>
      <c r="Q105" s="122" t="s">
        <v>249</v>
      </c>
    </row>
    <row r="106" spans="1:17">
      <c r="A106" s="101" t="s">
        <v>980</v>
      </c>
      <c r="B106" s="68" t="s">
        <v>242</v>
      </c>
      <c r="C106" s="85"/>
      <c r="D106" s="75"/>
      <c r="E106" s="76"/>
      <c r="F106" s="75"/>
      <c r="G106" s="76"/>
      <c r="H106" s="70"/>
      <c r="I106" s="69"/>
      <c r="J106" s="75" t="s">
        <v>25</v>
      </c>
      <c r="K106" s="76"/>
      <c r="L106" s="75"/>
      <c r="M106" s="76"/>
      <c r="N106" s="70"/>
      <c r="O106" s="120" t="s">
        <v>243</v>
      </c>
      <c r="P106" s="121" t="s">
        <v>245</v>
      </c>
      <c r="Q106" s="122" t="s">
        <v>249</v>
      </c>
    </row>
    <row r="107" spans="1:17">
      <c r="A107" s="101" t="s">
        <v>980</v>
      </c>
      <c r="B107" s="68" t="s">
        <v>247</v>
      </c>
      <c r="C107" s="85"/>
      <c r="D107" s="75"/>
      <c r="E107" s="76"/>
      <c r="F107" s="75"/>
      <c r="G107" s="76"/>
      <c r="H107" s="70"/>
      <c r="I107" s="69" t="s">
        <v>115</v>
      </c>
      <c r="J107" s="75"/>
      <c r="K107" s="76"/>
      <c r="L107" s="75"/>
      <c r="M107" s="76"/>
      <c r="N107" s="70"/>
      <c r="O107" s="120" t="s">
        <v>260</v>
      </c>
      <c r="P107" s="121"/>
      <c r="Q107" s="122" t="s">
        <v>250</v>
      </c>
    </row>
    <row r="108" spans="1:17">
      <c r="A108" s="101" t="s">
        <v>980</v>
      </c>
      <c r="B108" s="68" t="s">
        <v>248</v>
      </c>
      <c r="C108" s="85"/>
      <c r="D108" s="75"/>
      <c r="E108" s="76"/>
      <c r="F108" s="75"/>
      <c r="G108" s="76"/>
      <c r="H108" s="70"/>
      <c r="I108" s="69" t="s">
        <v>115</v>
      </c>
      <c r="J108" s="75"/>
      <c r="K108" s="76"/>
      <c r="L108" s="75"/>
      <c r="M108" s="76"/>
      <c r="N108" s="70"/>
      <c r="O108" s="120" t="s">
        <v>260</v>
      </c>
      <c r="P108" s="121"/>
      <c r="Q108" s="122" t="s">
        <v>250</v>
      </c>
    </row>
    <row r="109" spans="1:17">
      <c r="A109" s="101" t="s">
        <v>980</v>
      </c>
      <c r="B109" s="68" t="s">
        <v>246</v>
      </c>
      <c r="C109" s="85"/>
      <c r="D109" s="75"/>
      <c r="E109" s="76"/>
      <c r="F109" s="75"/>
      <c r="G109" s="76"/>
      <c r="H109" s="70"/>
      <c r="I109" s="69" t="s">
        <v>115</v>
      </c>
      <c r="J109" s="75"/>
      <c r="K109" s="76"/>
      <c r="L109" s="75"/>
      <c r="M109" s="76"/>
      <c r="N109" s="70"/>
      <c r="O109" s="120" t="s">
        <v>260</v>
      </c>
      <c r="P109" s="121"/>
      <c r="Q109" s="122" t="s">
        <v>250</v>
      </c>
    </row>
    <row r="110" spans="1:17">
      <c r="A110" s="101" t="s">
        <v>980</v>
      </c>
      <c r="B110" s="68" t="s">
        <v>253</v>
      </c>
      <c r="C110" s="85"/>
      <c r="D110" s="75"/>
      <c r="E110" s="76"/>
      <c r="F110" s="75"/>
      <c r="G110" s="76"/>
      <c r="H110" s="70"/>
      <c r="I110" s="69" t="s">
        <v>25</v>
      </c>
      <c r="J110" s="75"/>
      <c r="K110" s="76"/>
      <c r="L110" s="75"/>
      <c r="M110" s="76"/>
      <c r="N110" s="70"/>
      <c r="O110" s="120" t="s">
        <v>251</v>
      </c>
      <c r="P110" s="121" t="s">
        <v>252</v>
      </c>
      <c r="Q110" s="122"/>
    </row>
    <row r="111" spans="1:17">
      <c r="A111" s="101" t="s">
        <v>980</v>
      </c>
      <c r="B111" s="68" t="s">
        <v>254</v>
      </c>
      <c r="C111" s="85"/>
      <c r="D111" s="75"/>
      <c r="E111" s="76"/>
      <c r="F111" s="75"/>
      <c r="G111" s="76"/>
      <c r="H111" s="70"/>
      <c r="I111" s="69" t="s">
        <v>25</v>
      </c>
      <c r="J111" s="75"/>
      <c r="K111" s="76"/>
      <c r="L111" s="75"/>
      <c r="M111" s="76"/>
      <c r="N111" s="70"/>
      <c r="O111" s="120" t="s">
        <v>251</v>
      </c>
      <c r="P111" s="121" t="s">
        <v>252</v>
      </c>
      <c r="Q111" s="122"/>
    </row>
    <row r="112" spans="1:17" ht="24">
      <c r="A112" s="101" t="s">
        <v>980</v>
      </c>
      <c r="B112" s="68" t="s">
        <v>255</v>
      </c>
      <c r="C112" s="85"/>
      <c r="D112" s="75"/>
      <c r="E112" s="76"/>
      <c r="F112" s="75"/>
      <c r="G112" s="76"/>
      <c r="H112" s="70"/>
      <c r="I112" s="69"/>
      <c r="J112" s="75" t="s">
        <v>25</v>
      </c>
      <c r="K112" s="76"/>
      <c r="L112" s="75"/>
      <c r="M112" s="76"/>
      <c r="N112" s="70"/>
      <c r="O112" s="120" t="s">
        <v>251</v>
      </c>
      <c r="P112" s="121" t="s">
        <v>252</v>
      </c>
      <c r="Q112" s="122"/>
    </row>
    <row r="113" spans="1:17">
      <c r="A113" s="101" t="s">
        <v>980</v>
      </c>
      <c r="B113" s="68" t="s">
        <v>256</v>
      </c>
      <c r="C113" s="85"/>
      <c r="D113" s="75"/>
      <c r="E113" s="76"/>
      <c r="F113" s="75"/>
      <c r="G113" s="76"/>
      <c r="H113" s="70"/>
      <c r="I113" s="69"/>
      <c r="J113" s="75" t="s">
        <v>25</v>
      </c>
      <c r="K113" s="76"/>
      <c r="L113" s="75"/>
      <c r="M113" s="76"/>
      <c r="N113" s="70"/>
      <c r="O113" s="120" t="s">
        <v>251</v>
      </c>
      <c r="P113" s="121" t="s">
        <v>252</v>
      </c>
      <c r="Q113" s="122"/>
    </row>
    <row r="114" spans="1:17">
      <c r="A114" s="101" t="s">
        <v>980</v>
      </c>
      <c r="B114" s="68" t="s">
        <v>257</v>
      </c>
      <c r="C114" s="85"/>
      <c r="D114" s="75"/>
      <c r="E114" s="76"/>
      <c r="F114" s="75"/>
      <c r="G114" s="76"/>
      <c r="H114" s="70"/>
      <c r="I114" s="69" t="s">
        <v>25</v>
      </c>
      <c r="J114" s="75"/>
      <c r="K114" s="76"/>
      <c r="L114" s="75"/>
      <c r="M114" s="76"/>
      <c r="N114" s="70"/>
      <c r="O114" s="120" t="s">
        <v>260</v>
      </c>
      <c r="P114" s="121" t="s">
        <v>259</v>
      </c>
      <c r="Q114" s="122"/>
    </row>
    <row r="115" spans="1:17">
      <c r="A115" s="101" t="s">
        <v>980</v>
      </c>
      <c r="B115" s="68" t="s">
        <v>258</v>
      </c>
      <c r="C115" s="85"/>
      <c r="D115" s="75"/>
      <c r="E115" s="76"/>
      <c r="F115" s="75"/>
      <c r="G115" s="76"/>
      <c r="H115" s="70"/>
      <c r="I115" s="69" t="s">
        <v>25</v>
      </c>
      <c r="J115" s="75"/>
      <c r="K115" s="76"/>
      <c r="L115" s="75"/>
      <c r="M115" s="76"/>
      <c r="N115" s="70"/>
      <c r="O115" s="120" t="s">
        <v>260</v>
      </c>
      <c r="P115" s="121" t="s">
        <v>259</v>
      </c>
      <c r="Q115" s="122"/>
    </row>
    <row r="116" spans="1:17">
      <c r="A116" s="101" t="s">
        <v>980</v>
      </c>
      <c r="B116" s="68" t="s">
        <v>261</v>
      </c>
      <c r="C116" s="103"/>
      <c r="D116" s="79"/>
      <c r="E116" s="80"/>
      <c r="F116" s="79"/>
      <c r="G116" s="80"/>
      <c r="H116" s="81"/>
      <c r="I116" s="78" t="s">
        <v>115</v>
      </c>
      <c r="J116" s="79"/>
      <c r="K116" s="80"/>
      <c r="L116" s="79"/>
      <c r="M116" s="80"/>
      <c r="N116" s="81"/>
      <c r="O116" s="120" t="s">
        <v>260</v>
      </c>
      <c r="P116" s="123"/>
      <c r="Q116" s="124"/>
    </row>
    <row r="117" spans="1:17">
      <c r="A117" s="101" t="s">
        <v>980</v>
      </c>
      <c r="B117" s="68" t="s">
        <v>262</v>
      </c>
      <c r="C117" s="103"/>
      <c r="D117" s="79"/>
      <c r="E117" s="80"/>
      <c r="F117" s="79"/>
      <c r="G117" s="80"/>
      <c r="H117" s="81"/>
      <c r="I117" s="78" t="s">
        <v>115</v>
      </c>
      <c r="J117" s="79"/>
      <c r="K117" s="80"/>
      <c r="L117" s="79"/>
      <c r="M117" s="80"/>
      <c r="N117" s="81"/>
      <c r="O117" s="120" t="s">
        <v>260</v>
      </c>
      <c r="P117" s="123"/>
      <c r="Q117" s="124"/>
    </row>
    <row r="118" spans="1:17">
      <c r="A118" s="101" t="s">
        <v>980</v>
      </c>
      <c r="B118" s="68" t="s">
        <v>263</v>
      </c>
      <c r="C118" s="103"/>
      <c r="D118" s="79"/>
      <c r="E118" s="80"/>
      <c r="F118" s="79"/>
      <c r="G118" s="80"/>
      <c r="H118" s="81"/>
      <c r="I118" s="78" t="s">
        <v>115</v>
      </c>
      <c r="J118" s="79"/>
      <c r="K118" s="80"/>
      <c r="L118" s="79"/>
      <c r="M118" s="80"/>
      <c r="N118" s="81"/>
      <c r="O118" s="120" t="s">
        <v>260</v>
      </c>
      <c r="P118" s="123"/>
      <c r="Q118" s="124"/>
    </row>
    <row r="119" spans="1:17">
      <c r="A119" s="101" t="s">
        <v>980</v>
      </c>
      <c r="B119" s="68" t="s">
        <v>265</v>
      </c>
      <c r="C119" s="103"/>
      <c r="D119" s="79"/>
      <c r="E119" s="80"/>
      <c r="F119" s="79"/>
      <c r="G119" s="80"/>
      <c r="H119" s="81"/>
      <c r="I119" s="78"/>
      <c r="J119" s="79" t="s">
        <v>174</v>
      </c>
      <c r="K119" s="80"/>
      <c r="L119" s="79"/>
      <c r="M119" s="80"/>
      <c r="N119" s="81"/>
      <c r="O119" s="120" t="s">
        <v>260</v>
      </c>
      <c r="P119" s="123" t="s">
        <v>264</v>
      </c>
      <c r="Q119" s="124"/>
    </row>
    <row r="120" spans="1:17">
      <c r="A120" s="101" t="s">
        <v>980</v>
      </c>
      <c r="B120" s="68" t="s">
        <v>266</v>
      </c>
      <c r="C120" s="103"/>
      <c r="D120" s="79"/>
      <c r="E120" s="80"/>
      <c r="F120" s="79"/>
      <c r="G120" s="80"/>
      <c r="H120" s="81"/>
      <c r="I120" s="78" t="s">
        <v>25</v>
      </c>
      <c r="J120" s="79"/>
      <c r="K120" s="80"/>
      <c r="L120" s="79"/>
      <c r="M120" s="80"/>
      <c r="N120" s="81"/>
      <c r="O120" s="125" t="s">
        <v>270</v>
      </c>
      <c r="P120" s="123" t="s">
        <v>269</v>
      </c>
      <c r="Q120" s="124"/>
    </row>
    <row r="121" spans="1:17">
      <c r="A121" s="101" t="s">
        <v>980</v>
      </c>
      <c r="B121" s="68" t="s">
        <v>267</v>
      </c>
      <c r="C121" s="103"/>
      <c r="D121" s="79"/>
      <c r="E121" s="80"/>
      <c r="F121" s="79"/>
      <c r="G121" s="80"/>
      <c r="H121" s="81"/>
      <c r="I121" s="78" t="s">
        <v>17</v>
      </c>
      <c r="J121" s="79"/>
      <c r="K121" s="80"/>
      <c r="L121" s="79"/>
      <c r="M121" s="80"/>
      <c r="N121" s="81"/>
      <c r="O121" s="125" t="s">
        <v>270</v>
      </c>
      <c r="P121" s="123" t="s">
        <v>268</v>
      </c>
      <c r="Q121" s="124"/>
    </row>
    <row r="122" spans="1:17">
      <c r="A122" s="101" t="s">
        <v>980</v>
      </c>
      <c r="B122" s="68" t="s">
        <v>271</v>
      </c>
      <c r="C122" s="103"/>
      <c r="D122" s="79"/>
      <c r="E122" s="80"/>
      <c r="F122" s="79"/>
      <c r="G122" s="80"/>
      <c r="H122" s="81"/>
      <c r="I122" s="78"/>
      <c r="J122" s="79" t="s">
        <v>115</v>
      </c>
      <c r="K122" s="80"/>
      <c r="L122" s="79"/>
      <c r="M122" s="80"/>
      <c r="N122" s="81"/>
      <c r="O122" s="125" t="s">
        <v>270</v>
      </c>
      <c r="P122" s="123" t="s">
        <v>272</v>
      </c>
      <c r="Q122" s="124"/>
    </row>
    <row r="123" spans="1:17">
      <c r="A123" s="101" t="s">
        <v>980</v>
      </c>
      <c r="B123" s="68" t="s">
        <v>340</v>
      </c>
      <c r="C123" s="103"/>
      <c r="D123" s="79"/>
      <c r="E123" s="80"/>
      <c r="F123" s="79"/>
      <c r="G123" s="80"/>
      <c r="H123" s="81"/>
      <c r="I123" s="78" t="s">
        <v>115</v>
      </c>
      <c r="J123" s="79"/>
      <c r="K123" s="80"/>
      <c r="L123" s="79"/>
      <c r="M123" s="80"/>
      <c r="N123" s="81"/>
      <c r="O123" s="125" t="s">
        <v>270</v>
      </c>
      <c r="P123" s="123" t="s">
        <v>273</v>
      </c>
      <c r="Q123" s="124"/>
    </row>
    <row r="124" spans="1:17">
      <c r="A124" s="101" t="s">
        <v>980</v>
      </c>
      <c r="B124" s="68" t="s">
        <v>275</v>
      </c>
      <c r="C124" s="103"/>
      <c r="D124" s="79"/>
      <c r="E124" s="80"/>
      <c r="F124" s="79"/>
      <c r="G124" s="80"/>
      <c r="H124" s="81"/>
      <c r="I124" s="78"/>
      <c r="J124" s="79" t="s">
        <v>25</v>
      </c>
      <c r="K124" s="80"/>
      <c r="L124" s="79"/>
      <c r="M124" s="80"/>
      <c r="N124" s="81"/>
      <c r="O124" s="125" t="s">
        <v>270</v>
      </c>
      <c r="P124" s="123" t="s">
        <v>289</v>
      </c>
      <c r="Q124" s="124"/>
    </row>
    <row r="125" spans="1:17">
      <c r="A125" s="101" t="s">
        <v>980</v>
      </c>
      <c r="B125" s="68" t="s">
        <v>286</v>
      </c>
      <c r="C125" s="103"/>
      <c r="D125" s="79"/>
      <c r="E125" s="80"/>
      <c r="F125" s="79"/>
      <c r="G125" s="80"/>
      <c r="H125" s="81"/>
      <c r="I125" s="78" t="s">
        <v>25</v>
      </c>
      <c r="J125" s="79"/>
      <c r="K125" s="80"/>
      <c r="L125" s="79"/>
      <c r="M125" s="80"/>
      <c r="N125" s="81"/>
      <c r="O125" s="125" t="s">
        <v>287</v>
      </c>
      <c r="P125" s="123" t="s">
        <v>288</v>
      </c>
      <c r="Q125" s="124"/>
    </row>
    <row r="126" spans="1:17">
      <c r="A126" s="101" t="s">
        <v>980</v>
      </c>
      <c r="B126" s="68" t="s">
        <v>290</v>
      </c>
      <c r="C126" s="103"/>
      <c r="D126" s="79"/>
      <c r="E126" s="80"/>
      <c r="F126" s="79"/>
      <c r="G126" s="80"/>
      <c r="H126" s="81"/>
      <c r="I126" s="78" t="s">
        <v>174</v>
      </c>
      <c r="J126" s="79"/>
      <c r="K126" s="80"/>
      <c r="L126" s="79"/>
      <c r="M126" s="80"/>
      <c r="N126" s="81"/>
      <c r="O126" s="125"/>
      <c r="P126" s="123"/>
      <c r="Q126" s="124"/>
    </row>
    <row r="127" spans="1:17">
      <c r="A127" s="101" t="s">
        <v>980</v>
      </c>
      <c r="B127" s="68" t="s">
        <v>291</v>
      </c>
      <c r="C127" s="103"/>
      <c r="D127" s="79"/>
      <c r="E127" s="80"/>
      <c r="F127" s="79"/>
      <c r="G127" s="80"/>
      <c r="H127" s="81"/>
      <c r="I127" s="78"/>
      <c r="J127" s="79" t="s">
        <v>25</v>
      </c>
      <c r="K127" s="80"/>
      <c r="L127" s="79"/>
      <c r="M127" s="80"/>
      <c r="N127" s="81"/>
      <c r="O127" s="125" t="s">
        <v>293</v>
      </c>
      <c r="P127" s="123" t="s">
        <v>292</v>
      </c>
      <c r="Q127" s="124" t="s">
        <v>294</v>
      </c>
    </row>
    <row r="128" spans="1:17">
      <c r="A128" s="101" t="s">
        <v>980</v>
      </c>
      <c r="B128" s="68" t="s">
        <v>295</v>
      </c>
      <c r="C128" s="103"/>
      <c r="D128" s="79"/>
      <c r="E128" s="80"/>
      <c r="F128" s="79"/>
      <c r="G128" s="80"/>
      <c r="H128" s="81"/>
      <c r="I128" s="78" t="s">
        <v>25</v>
      </c>
      <c r="J128" s="79"/>
      <c r="K128" s="80"/>
      <c r="L128" s="79"/>
      <c r="M128" s="80"/>
      <c r="N128" s="81"/>
      <c r="O128" s="125" t="s">
        <v>293</v>
      </c>
      <c r="P128" s="123" t="s">
        <v>296</v>
      </c>
      <c r="Q128" s="124" t="s">
        <v>294</v>
      </c>
    </row>
    <row r="129" spans="1:17">
      <c r="A129" s="101" t="s">
        <v>980</v>
      </c>
      <c r="B129" s="68" t="s">
        <v>297</v>
      </c>
      <c r="C129" s="103"/>
      <c r="D129" s="79"/>
      <c r="E129" s="80"/>
      <c r="F129" s="79"/>
      <c r="G129" s="80"/>
      <c r="H129" s="81"/>
      <c r="I129" s="78" t="s">
        <v>25</v>
      </c>
      <c r="J129" s="79"/>
      <c r="K129" s="80"/>
      <c r="L129" s="79"/>
      <c r="M129" s="80"/>
      <c r="N129" s="81"/>
      <c r="O129" s="125" t="s">
        <v>298</v>
      </c>
      <c r="P129" s="123" t="s">
        <v>299</v>
      </c>
      <c r="Q129" s="124"/>
    </row>
    <row r="130" spans="1:17">
      <c r="A130" s="101" t="s">
        <v>980</v>
      </c>
      <c r="B130" s="68" t="s">
        <v>300</v>
      </c>
      <c r="C130" s="103"/>
      <c r="D130" s="79"/>
      <c r="E130" s="80"/>
      <c r="F130" s="79"/>
      <c r="G130" s="80"/>
      <c r="H130" s="81"/>
      <c r="I130" s="78" t="s">
        <v>25</v>
      </c>
      <c r="J130" s="79"/>
      <c r="K130" s="80"/>
      <c r="L130" s="79"/>
      <c r="M130" s="80"/>
      <c r="N130" s="81"/>
      <c r="O130" s="125" t="s">
        <v>303</v>
      </c>
      <c r="P130" s="123" t="s">
        <v>304</v>
      </c>
      <c r="Q130" s="124" t="s">
        <v>308</v>
      </c>
    </row>
    <row r="131" spans="1:17">
      <c r="A131" s="101" t="s">
        <v>980</v>
      </c>
      <c r="B131" s="68" t="s">
        <v>301</v>
      </c>
      <c r="C131" s="103"/>
      <c r="D131" s="79"/>
      <c r="E131" s="80"/>
      <c r="F131" s="79"/>
      <c r="G131" s="80"/>
      <c r="H131" s="81"/>
      <c r="I131" s="78" t="s">
        <v>25</v>
      </c>
      <c r="J131" s="79"/>
      <c r="K131" s="80"/>
      <c r="L131" s="79"/>
      <c r="M131" s="80"/>
      <c r="N131" s="81"/>
      <c r="O131" s="125" t="s">
        <v>303</v>
      </c>
      <c r="P131" s="123" t="s">
        <v>304</v>
      </c>
      <c r="Q131" s="124" t="s">
        <v>308</v>
      </c>
    </row>
    <row r="132" spans="1:17">
      <c r="A132" s="101" t="s">
        <v>980</v>
      </c>
      <c r="B132" s="68" t="s">
        <v>302</v>
      </c>
      <c r="C132" s="103"/>
      <c r="D132" s="79"/>
      <c r="E132" s="80"/>
      <c r="F132" s="79"/>
      <c r="G132" s="80"/>
      <c r="H132" s="81"/>
      <c r="I132" s="78" t="s">
        <v>25</v>
      </c>
      <c r="J132" s="79"/>
      <c r="K132" s="80"/>
      <c r="L132" s="79"/>
      <c r="M132" s="80"/>
      <c r="N132" s="81"/>
      <c r="O132" s="125" t="s">
        <v>303</v>
      </c>
      <c r="P132" s="123" t="s">
        <v>305</v>
      </c>
      <c r="Q132" s="124" t="s">
        <v>308</v>
      </c>
    </row>
    <row r="133" spans="1:17">
      <c r="A133" s="101" t="s">
        <v>980</v>
      </c>
      <c r="B133" s="68" t="s">
        <v>306</v>
      </c>
      <c r="C133" s="103"/>
      <c r="D133" s="79"/>
      <c r="E133" s="80"/>
      <c r="F133" s="79"/>
      <c r="G133" s="80"/>
      <c r="H133" s="81"/>
      <c r="I133" s="78"/>
      <c r="J133" s="79"/>
      <c r="K133" s="100" t="s">
        <v>25</v>
      </c>
      <c r="L133" s="79"/>
      <c r="M133" s="80"/>
      <c r="N133" s="81"/>
      <c r="O133" s="125" t="s">
        <v>309</v>
      </c>
      <c r="P133" s="123" t="s">
        <v>310</v>
      </c>
      <c r="Q133" s="124" t="s">
        <v>311</v>
      </c>
    </row>
    <row r="134" spans="1:17">
      <c r="A134" s="101" t="s">
        <v>980</v>
      </c>
      <c r="B134" s="68" t="s">
        <v>307</v>
      </c>
      <c r="C134" s="103"/>
      <c r="D134" s="79"/>
      <c r="E134" s="80"/>
      <c r="F134" s="79"/>
      <c r="G134" s="80"/>
      <c r="H134" s="81"/>
      <c r="I134" s="78"/>
      <c r="J134" s="79"/>
      <c r="K134" s="100" t="s">
        <v>25</v>
      </c>
      <c r="L134" s="79"/>
      <c r="M134" s="80"/>
      <c r="N134" s="81"/>
      <c r="O134" s="125" t="s">
        <v>309</v>
      </c>
      <c r="P134" s="123" t="s">
        <v>310</v>
      </c>
      <c r="Q134" s="124" t="s">
        <v>311</v>
      </c>
    </row>
    <row r="135" spans="1:17">
      <c r="A135" s="101" t="s">
        <v>980</v>
      </c>
      <c r="B135" s="68" t="s">
        <v>312</v>
      </c>
      <c r="C135" s="103"/>
      <c r="D135" s="79"/>
      <c r="E135" s="80"/>
      <c r="F135" s="79"/>
      <c r="G135" s="80"/>
      <c r="H135" s="81"/>
      <c r="I135" s="78"/>
      <c r="J135" s="79"/>
      <c r="K135" s="80" t="s">
        <v>174</v>
      </c>
      <c r="L135" s="79"/>
      <c r="M135" s="80"/>
      <c r="N135" s="81"/>
      <c r="O135" s="125" t="s">
        <v>309</v>
      </c>
      <c r="P135" s="123" t="s">
        <v>310</v>
      </c>
      <c r="Q135" s="124" t="s">
        <v>311</v>
      </c>
    </row>
    <row r="136" spans="1:17">
      <c r="A136" s="101" t="s">
        <v>980</v>
      </c>
      <c r="B136" s="68" t="s">
        <v>313</v>
      </c>
      <c r="C136" s="103"/>
      <c r="D136" s="79"/>
      <c r="E136" s="80"/>
      <c r="F136" s="79"/>
      <c r="G136" s="80"/>
      <c r="H136" s="81"/>
      <c r="I136" s="78" t="s">
        <v>25</v>
      </c>
      <c r="J136" s="79"/>
      <c r="K136" s="80"/>
      <c r="L136" s="79"/>
      <c r="M136" s="80"/>
      <c r="N136" s="81"/>
      <c r="O136" s="125" t="s">
        <v>314</v>
      </c>
      <c r="P136" s="123" t="s">
        <v>315</v>
      </c>
      <c r="Q136" s="124" t="s">
        <v>324</v>
      </c>
    </row>
    <row r="137" spans="1:17">
      <c r="A137" s="101" t="s">
        <v>980</v>
      </c>
      <c r="B137" s="68" t="s">
        <v>316</v>
      </c>
      <c r="C137" s="103"/>
      <c r="D137" s="79"/>
      <c r="E137" s="80"/>
      <c r="F137" s="79"/>
      <c r="G137" s="80"/>
      <c r="H137" s="81"/>
      <c r="I137" s="78" t="s">
        <v>25</v>
      </c>
      <c r="J137" s="79"/>
      <c r="K137" s="80"/>
      <c r="L137" s="79"/>
      <c r="M137" s="80"/>
      <c r="N137" s="81"/>
      <c r="O137" s="125" t="s">
        <v>314</v>
      </c>
      <c r="P137" s="123" t="s">
        <v>317</v>
      </c>
      <c r="Q137" s="124" t="s">
        <v>324</v>
      </c>
    </row>
    <row r="138" spans="1:17">
      <c r="A138" s="101" t="s">
        <v>980</v>
      </c>
      <c r="B138" s="68" t="s">
        <v>318</v>
      </c>
      <c r="C138" s="103" t="s">
        <v>115</v>
      </c>
      <c r="D138" s="79"/>
      <c r="E138" s="80"/>
      <c r="F138" s="79"/>
      <c r="G138" s="80"/>
      <c r="H138" s="81"/>
      <c r="I138" s="78"/>
      <c r="J138" s="79"/>
      <c r="K138" s="80"/>
      <c r="L138" s="79"/>
      <c r="M138" s="80"/>
      <c r="N138" s="81"/>
      <c r="O138" s="125" t="s">
        <v>320</v>
      </c>
      <c r="P138" s="123" t="s">
        <v>321</v>
      </c>
      <c r="Q138" s="124" t="s">
        <v>324</v>
      </c>
    </row>
    <row r="139" spans="1:17">
      <c r="A139" s="101" t="s">
        <v>980</v>
      </c>
      <c r="B139" s="68" t="s">
        <v>319</v>
      </c>
      <c r="C139" s="103" t="s">
        <v>115</v>
      </c>
      <c r="D139" s="79"/>
      <c r="E139" s="80"/>
      <c r="F139" s="79"/>
      <c r="G139" s="80"/>
      <c r="H139" s="81"/>
      <c r="I139" s="78"/>
      <c r="J139" s="79"/>
      <c r="K139" s="80"/>
      <c r="L139" s="79"/>
      <c r="M139" s="80"/>
      <c r="N139" s="81"/>
      <c r="O139" s="125" t="s">
        <v>320</v>
      </c>
      <c r="P139" s="123" t="s">
        <v>322</v>
      </c>
      <c r="Q139" s="124" t="s">
        <v>324</v>
      </c>
    </row>
    <row r="140" spans="1:17">
      <c r="A140" s="101" t="s">
        <v>980</v>
      </c>
      <c r="B140" s="68" t="s">
        <v>323</v>
      </c>
      <c r="C140" s="103"/>
      <c r="D140" s="79"/>
      <c r="E140" s="80"/>
      <c r="F140" s="79"/>
      <c r="G140" s="80"/>
      <c r="H140" s="81"/>
      <c r="I140" s="78" t="s">
        <v>25</v>
      </c>
      <c r="J140" s="79"/>
      <c r="K140" s="80"/>
      <c r="L140" s="79"/>
      <c r="M140" s="80"/>
      <c r="N140" s="81"/>
      <c r="O140" s="125" t="s">
        <v>320</v>
      </c>
      <c r="P140" s="123" t="s">
        <v>325</v>
      </c>
      <c r="Q140" s="124" t="s">
        <v>324</v>
      </c>
    </row>
    <row r="141" spans="1:17" ht="24">
      <c r="A141" s="101" t="s">
        <v>980</v>
      </c>
      <c r="B141" s="68" t="s">
        <v>330</v>
      </c>
      <c r="C141" s="103"/>
      <c r="D141" s="79"/>
      <c r="E141" s="80"/>
      <c r="F141" s="79"/>
      <c r="G141" s="80"/>
      <c r="H141" s="81"/>
      <c r="I141" s="78"/>
      <c r="J141" s="79"/>
      <c r="K141" s="100" t="s">
        <v>17</v>
      </c>
      <c r="L141" s="79"/>
      <c r="M141" s="80"/>
      <c r="N141" s="81"/>
      <c r="O141" s="125" t="s">
        <v>326</v>
      </c>
      <c r="P141" s="123" t="s">
        <v>327</v>
      </c>
      <c r="Q141" s="124"/>
    </row>
    <row r="142" spans="1:17">
      <c r="A142" s="101" t="s">
        <v>980</v>
      </c>
      <c r="B142" s="68" t="s">
        <v>328</v>
      </c>
      <c r="C142" s="103"/>
      <c r="D142" s="79"/>
      <c r="E142" s="80" t="s">
        <v>17</v>
      </c>
      <c r="F142" s="79"/>
      <c r="G142" s="80"/>
      <c r="H142" s="81"/>
      <c r="I142" s="78"/>
      <c r="J142" s="79"/>
      <c r="K142" s="80"/>
      <c r="L142" s="79"/>
      <c r="M142" s="80"/>
      <c r="N142" s="81"/>
      <c r="O142" s="125" t="s">
        <v>326</v>
      </c>
      <c r="P142" s="123" t="s">
        <v>329</v>
      </c>
      <c r="Q142" s="124"/>
    </row>
    <row r="143" spans="1:17">
      <c r="A143" s="101" t="s">
        <v>980</v>
      </c>
      <c r="B143" s="68" t="s">
        <v>331</v>
      </c>
      <c r="C143" s="103"/>
      <c r="D143" s="79"/>
      <c r="E143" s="80"/>
      <c r="F143" s="79"/>
      <c r="G143" s="80"/>
      <c r="H143" s="81"/>
      <c r="I143" s="78"/>
      <c r="J143" s="79"/>
      <c r="K143" s="80" t="s">
        <v>17</v>
      </c>
      <c r="L143" s="79"/>
      <c r="M143" s="80"/>
      <c r="N143" s="81"/>
      <c r="O143" s="125" t="s">
        <v>326</v>
      </c>
      <c r="P143" s="123" t="s">
        <v>327</v>
      </c>
      <c r="Q143" s="124"/>
    </row>
    <row r="144" spans="1:17">
      <c r="A144" s="101" t="s">
        <v>980</v>
      </c>
      <c r="B144" s="68" t="s">
        <v>332</v>
      </c>
      <c r="C144" s="103"/>
      <c r="D144" s="79"/>
      <c r="E144" s="80"/>
      <c r="F144" s="79"/>
      <c r="G144" s="80"/>
      <c r="H144" s="81"/>
      <c r="I144" s="78"/>
      <c r="J144" s="79"/>
      <c r="K144" s="80" t="s">
        <v>17</v>
      </c>
      <c r="L144" s="79"/>
      <c r="M144" s="80"/>
      <c r="N144" s="81"/>
      <c r="O144" s="125" t="s">
        <v>326</v>
      </c>
      <c r="P144" s="123" t="s">
        <v>327</v>
      </c>
      <c r="Q144" s="124"/>
    </row>
    <row r="145" spans="1:17" ht="24">
      <c r="A145" s="101" t="s">
        <v>980</v>
      </c>
      <c r="B145" s="68" t="s">
        <v>333</v>
      </c>
      <c r="C145" s="103"/>
      <c r="D145" s="79"/>
      <c r="E145" s="80"/>
      <c r="F145" s="79"/>
      <c r="G145" s="80"/>
      <c r="H145" s="81"/>
      <c r="I145" s="78"/>
      <c r="J145" s="79"/>
      <c r="K145" s="80" t="s">
        <v>25</v>
      </c>
      <c r="L145" s="79"/>
      <c r="M145" s="80"/>
      <c r="N145" s="81"/>
      <c r="O145" s="125" t="s">
        <v>326</v>
      </c>
      <c r="P145" s="123" t="s">
        <v>334</v>
      </c>
      <c r="Q145" s="124"/>
    </row>
    <row r="146" spans="1:17">
      <c r="A146" s="101" t="s">
        <v>980</v>
      </c>
      <c r="B146" s="68" t="s">
        <v>335</v>
      </c>
      <c r="C146" s="103"/>
      <c r="D146" s="79"/>
      <c r="E146" s="80" t="s">
        <v>17</v>
      </c>
      <c r="F146" s="79"/>
      <c r="G146" s="80"/>
      <c r="H146" s="81"/>
      <c r="I146" s="78"/>
      <c r="J146" s="79"/>
      <c r="K146" s="80"/>
      <c r="L146" s="79"/>
      <c r="M146" s="80"/>
      <c r="N146" s="81"/>
      <c r="O146" s="125" t="s">
        <v>337</v>
      </c>
      <c r="P146" s="123" t="s">
        <v>336</v>
      </c>
      <c r="Q146" s="124"/>
    </row>
    <row r="147" spans="1:17">
      <c r="A147" s="101" t="s">
        <v>980</v>
      </c>
      <c r="B147" s="68" t="s">
        <v>338</v>
      </c>
      <c r="C147" s="103"/>
      <c r="D147" s="79"/>
      <c r="E147" s="80"/>
      <c r="F147" s="79"/>
      <c r="G147" s="80"/>
      <c r="H147" s="81"/>
      <c r="I147" s="78"/>
      <c r="J147" s="79"/>
      <c r="K147" s="80" t="s">
        <v>17</v>
      </c>
      <c r="L147" s="79"/>
      <c r="M147" s="80"/>
      <c r="N147" s="81"/>
      <c r="O147" s="125" t="s">
        <v>337</v>
      </c>
      <c r="P147" s="123" t="s">
        <v>339</v>
      </c>
      <c r="Q147" s="124"/>
    </row>
    <row r="148" spans="1:17">
      <c r="A148" s="101" t="s">
        <v>980</v>
      </c>
      <c r="B148" s="68" t="s">
        <v>341</v>
      </c>
      <c r="C148" s="103"/>
      <c r="D148" s="79"/>
      <c r="E148" s="80" t="s">
        <v>174</v>
      </c>
      <c r="F148" s="79"/>
      <c r="G148" s="80"/>
      <c r="H148" s="81"/>
      <c r="I148" s="78"/>
      <c r="J148" s="79"/>
      <c r="K148" s="80"/>
      <c r="L148" s="79"/>
      <c r="M148" s="80"/>
      <c r="N148" s="81"/>
      <c r="O148" s="125" t="s">
        <v>342</v>
      </c>
      <c r="P148" s="123" t="s">
        <v>343</v>
      </c>
      <c r="Q148" s="124"/>
    </row>
    <row r="149" spans="1:17">
      <c r="A149" s="101" t="s">
        <v>980</v>
      </c>
      <c r="B149" s="68" t="s">
        <v>344</v>
      </c>
      <c r="C149" s="103"/>
      <c r="D149" s="79"/>
      <c r="E149" s="80" t="s">
        <v>17</v>
      </c>
      <c r="F149" s="79"/>
      <c r="G149" s="80"/>
      <c r="H149" s="81"/>
      <c r="I149" s="78"/>
      <c r="J149" s="79"/>
      <c r="K149" s="80"/>
      <c r="L149" s="79"/>
      <c r="M149" s="80"/>
      <c r="N149" s="81"/>
      <c r="O149" s="125" t="s">
        <v>337</v>
      </c>
      <c r="P149" s="123" t="s">
        <v>346</v>
      </c>
      <c r="Q149" s="124"/>
    </row>
    <row r="150" spans="1:17">
      <c r="A150" s="101" t="s">
        <v>980</v>
      </c>
      <c r="B150" s="68" t="s">
        <v>345</v>
      </c>
      <c r="C150" s="103"/>
      <c r="D150" s="79"/>
      <c r="E150" s="80"/>
      <c r="F150" s="79"/>
      <c r="G150" s="80"/>
      <c r="H150" s="81"/>
      <c r="I150" s="78" t="s">
        <v>115</v>
      </c>
      <c r="J150" s="79"/>
      <c r="K150" s="80"/>
      <c r="L150" s="79"/>
      <c r="M150" s="80"/>
      <c r="N150" s="81"/>
      <c r="O150" s="125" t="s">
        <v>337</v>
      </c>
      <c r="P150" s="123" t="s">
        <v>347</v>
      </c>
      <c r="Q150" s="124"/>
    </row>
    <row r="151" spans="1:17">
      <c r="A151" s="101" t="s">
        <v>980</v>
      </c>
      <c r="B151" s="68" t="s">
        <v>348</v>
      </c>
      <c r="C151" s="103"/>
      <c r="D151" s="79"/>
      <c r="E151" s="80" t="s">
        <v>174</v>
      </c>
      <c r="F151" s="79"/>
      <c r="G151" s="80"/>
      <c r="H151" s="81"/>
      <c r="I151" s="78"/>
      <c r="J151" s="79"/>
      <c r="K151" s="80"/>
      <c r="L151" s="79"/>
      <c r="M151" s="80"/>
      <c r="N151" s="81"/>
      <c r="O151" s="125" t="s">
        <v>337</v>
      </c>
      <c r="P151" s="123" t="s">
        <v>349</v>
      </c>
      <c r="Q151" s="124"/>
    </row>
    <row r="152" spans="1:17">
      <c r="A152" s="101" t="s">
        <v>980</v>
      </c>
      <c r="B152" s="68" t="s">
        <v>350</v>
      </c>
      <c r="C152" s="103"/>
      <c r="D152" s="79"/>
      <c r="E152" s="80"/>
      <c r="F152" s="79"/>
      <c r="G152" s="80"/>
      <c r="H152" s="81"/>
      <c r="I152" s="78"/>
      <c r="J152" s="79"/>
      <c r="K152" s="80" t="s">
        <v>25</v>
      </c>
      <c r="L152" s="79"/>
      <c r="M152" s="80"/>
      <c r="N152" s="81"/>
      <c r="O152" s="125" t="s">
        <v>326</v>
      </c>
      <c r="P152" s="123" t="s">
        <v>354</v>
      </c>
      <c r="Q152" s="124" t="s">
        <v>351</v>
      </c>
    </row>
    <row r="153" spans="1:17" ht="24">
      <c r="A153" s="101" t="s">
        <v>980</v>
      </c>
      <c r="B153" s="68" t="s">
        <v>353</v>
      </c>
      <c r="C153" s="103"/>
      <c r="D153" s="79"/>
      <c r="E153" s="80"/>
      <c r="F153" s="79"/>
      <c r="G153" s="80"/>
      <c r="H153" s="81"/>
      <c r="I153" s="78"/>
      <c r="J153" s="79"/>
      <c r="K153" s="80" t="s">
        <v>25</v>
      </c>
      <c r="L153" s="79"/>
      <c r="M153" s="80"/>
      <c r="N153" s="81"/>
      <c r="O153" s="125" t="s">
        <v>326</v>
      </c>
      <c r="P153" s="123" t="s">
        <v>352</v>
      </c>
      <c r="Q153" s="124" t="s">
        <v>355</v>
      </c>
    </row>
    <row r="154" spans="1:17">
      <c r="A154" s="101" t="s">
        <v>980</v>
      </c>
      <c r="B154" s="68" t="s">
        <v>356</v>
      </c>
      <c r="C154" s="103"/>
      <c r="D154" s="79"/>
      <c r="E154" s="80"/>
      <c r="F154" s="79"/>
      <c r="G154" s="80"/>
      <c r="H154" s="81"/>
      <c r="I154" s="78"/>
      <c r="J154" s="79"/>
      <c r="K154" s="80" t="s">
        <v>25</v>
      </c>
      <c r="L154" s="79"/>
      <c r="M154" s="80"/>
      <c r="N154" s="81"/>
      <c r="O154" s="125" t="s">
        <v>326</v>
      </c>
      <c r="P154" s="123" t="s">
        <v>359</v>
      </c>
      <c r="Q154" s="124"/>
    </row>
    <row r="155" spans="1:17" ht="24">
      <c r="A155" s="101" t="s">
        <v>980</v>
      </c>
      <c r="B155" s="68" t="s">
        <v>357</v>
      </c>
      <c r="C155" s="103"/>
      <c r="D155" s="79"/>
      <c r="E155" s="80"/>
      <c r="F155" s="79"/>
      <c r="G155" s="80"/>
      <c r="H155" s="81"/>
      <c r="I155" s="78"/>
      <c r="J155" s="79"/>
      <c r="K155" s="80" t="s">
        <v>25</v>
      </c>
      <c r="L155" s="79"/>
      <c r="M155" s="80"/>
      <c r="N155" s="81"/>
      <c r="O155" s="125" t="s">
        <v>326</v>
      </c>
      <c r="P155" s="123" t="s">
        <v>360</v>
      </c>
      <c r="Q155" s="124"/>
    </row>
    <row r="156" spans="1:17" ht="24">
      <c r="A156" s="101" t="s">
        <v>980</v>
      </c>
      <c r="B156" s="68" t="s">
        <v>358</v>
      </c>
      <c r="C156" s="103"/>
      <c r="D156" s="79"/>
      <c r="E156" s="80"/>
      <c r="F156" s="79"/>
      <c r="G156" s="80"/>
      <c r="H156" s="81"/>
      <c r="I156" s="78"/>
      <c r="J156" s="79"/>
      <c r="K156" s="80" t="s">
        <v>25</v>
      </c>
      <c r="L156" s="79"/>
      <c r="M156" s="80"/>
      <c r="N156" s="81"/>
      <c r="O156" s="125" t="s">
        <v>326</v>
      </c>
      <c r="P156" s="123" t="s">
        <v>361</v>
      </c>
      <c r="Q156" s="124"/>
    </row>
    <row r="157" spans="1:17">
      <c r="A157" s="101" t="s">
        <v>980</v>
      </c>
      <c r="B157" s="68" t="s">
        <v>366</v>
      </c>
      <c r="C157" s="103"/>
      <c r="D157" s="79"/>
      <c r="E157" s="80"/>
      <c r="F157" s="79"/>
      <c r="G157" s="80"/>
      <c r="H157" s="81"/>
      <c r="I157" s="78"/>
      <c r="J157" s="79"/>
      <c r="K157" s="80" t="s">
        <v>115</v>
      </c>
      <c r="L157" s="79"/>
      <c r="M157" s="80"/>
      <c r="N157" s="81"/>
      <c r="O157" s="125" t="s">
        <v>326</v>
      </c>
      <c r="P157" s="123" t="s">
        <v>364</v>
      </c>
      <c r="Q157" s="124" t="s">
        <v>365</v>
      </c>
    </row>
    <row r="158" spans="1:17">
      <c r="A158" s="101" t="s">
        <v>980</v>
      </c>
      <c r="B158" s="68" t="s">
        <v>362</v>
      </c>
      <c r="C158" s="103"/>
      <c r="D158" s="79"/>
      <c r="E158" s="80"/>
      <c r="F158" s="79"/>
      <c r="G158" s="80"/>
      <c r="H158" s="81"/>
      <c r="I158" s="78"/>
      <c r="J158" s="79"/>
      <c r="K158" s="80" t="s">
        <v>115</v>
      </c>
      <c r="L158" s="79"/>
      <c r="M158" s="80"/>
      <c r="N158" s="81"/>
      <c r="O158" s="125" t="s">
        <v>326</v>
      </c>
      <c r="P158" s="123" t="s">
        <v>363</v>
      </c>
      <c r="Q158" s="124"/>
    </row>
    <row r="159" spans="1:17">
      <c r="A159" s="101" t="s">
        <v>980</v>
      </c>
      <c r="B159" s="68" t="s">
        <v>367</v>
      </c>
      <c r="C159" s="103"/>
      <c r="D159" s="79"/>
      <c r="E159" s="80"/>
      <c r="F159" s="79"/>
      <c r="G159" s="80"/>
      <c r="H159" s="81"/>
      <c r="I159" s="78"/>
      <c r="J159" s="79"/>
      <c r="K159" s="80" t="s">
        <v>174</v>
      </c>
      <c r="L159" s="79"/>
      <c r="M159" s="80"/>
      <c r="N159" s="81"/>
      <c r="O159" s="125" t="s">
        <v>326</v>
      </c>
      <c r="P159" s="123" t="s">
        <v>368</v>
      </c>
      <c r="Q159" s="124"/>
    </row>
    <row r="160" spans="1:17">
      <c r="A160" s="101" t="s">
        <v>980</v>
      </c>
      <c r="B160" s="68" t="s">
        <v>381</v>
      </c>
      <c r="C160" s="103"/>
      <c r="D160" s="79" t="s">
        <v>25</v>
      </c>
      <c r="E160" s="80"/>
      <c r="F160" s="79"/>
      <c r="G160" s="80"/>
      <c r="H160" s="81"/>
      <c r="I160" s="78"/>
      <c r="J160" s="79"/>
      <c r="K160" s="80"/>
      <c r="L160" s="79"/>
      <c r="M160" s="80"/>
      <c r="N160" s="81"/>
      <c r="O160" s="125" t="s">
        <v>382</v>
      </c>
      <c r="P160" s="123" t="s">
        <v>383</v>
      </c>
      <c r="Q160" s="124"/>
    </row>
    <row r="161" spans="1:17" ht="24">
      <c r="A161" s="101" t="s">
        <v>980</v>
      </c>
      <c r="B161" s="68" t="s">
        <v>384</v>
      </c>
      <c r="C161" s="103"/>
      <c r="D161" s="79" t="s">
        <v>25</v>
      </c>
      <c r="E161" s="80"/>
      <c r="F161" s="79"/>
      <c r="G161" s="80"/>
      <c r="H161" s="81"/>
      <c r="I161" s="78"/>
      <c r="J161" s="79"/>
      <c r="K161" s="80"/>
      <c r="L161" s="79"/>
      <c r="M161" s="80"/>
      <c r="N161" s="81"/>
      <c r="O161" s="125" t="s">
        <v>382</v>
      </c>
      <c r="P161" s="123" t="s">
        <v>388</v>
      </c>
      <c r="Q161" s="124"/>
    </row>
    <row r="162" spans="1:17">
      <c r="A162" s="101" t="s">
        <v>980</v>
      </c>
      <c r="B162" s="68" t="s">
        <v>385</v>
      </c>
      <c r="C162" s="103" t="s">
        <v>25</v>
      </c>
      <c r="D162" s="79"/>
      <c r="E162" s="80"/>
      <c r="F162" s="79"/>
      <c r="G162" s="80"/>
      <c r="H162" s="81"/>
      <c r="I162" s="78"/>
      <c r="J162" s="79"/>
      <c r="K162" s="80"/>
      <c r="L162" s="79"/>
      <c r="M162" s="80"/>
      <c r="N162" s="81"/>
      <c r="O162" s="125" t="s">
        <v>382</v>
      </c>
      <c r="P162" s="123" t="s">
        <v>387</v>
      </c>
      <c r="Q162" s="124"/>
    </row>
    <row r="163" spans="1:17">
      <c r="A163" s="101" t="s">
        <v>980</v>
      </c>
      <c r="B163" s="68" t="s">
        <v>386</v>
      </c>
      <c r="C163" s="103" t="s">
        <v>25</v>
      </c>
      <c r="D163" s="79"/>
      <c r="E163" s="80"/>
      <c r="F163" s="79"/>
      <c r="G163" s="80"/>
      <c r="H163" s="81"/>
      <c r="I163" s="78"/>
      <c r="J163" s="79"/>
      <c r="K163" s="80"/>
      <c r="L163" s="79"/>
      <c r="M163" s="80"/>
      <c r="N163" s="81"/>
      <c r="O163" s="125" t="s">
        <v>382</v>
      </c>
      <c r="P163" s="123" t="s">
        <v>389</v>
      </c>
      <c r="Q163" s="124"/>
    </row>
    <row r="164" spans="1:17">
      <c r="A164" s="101" t="s">
        <v>980</v>
      </c>
      <c r="B164" s="68" t="s">
        <v>562</v>
      </c>
      <c r="C164" s="103"/>
      <c r="D164" s="79"/>
      <c r="E164" s="80"/>
      <c r="F164" s="79"/>
      <c r="G164" s="80"/>
      <c r="H164" s="81"/>
      <c r="I164" s="78"/>
      <c r="J164" s="79"/>
      <c r="K164" s="80" t="s">
        <v>25</v>
      </c>
      <c r="L164" s="79"/>
      <c r="M164" s="80"/>
      <c r="N164" s="81"/>
      <c r="O164" s="125" t="s">
        <v>560</v>
      </c>
      <c r="P164" s="123" t="s">
        <v>561</v>
      </c>
      <c r="Q164" s="124"/>
    </row>
    <row r="165" spans="1:17">
      <c r="A165" s="101" t="s">
        <v>980</v>
      </c>
      <c r="B165" s="68" t="s">
        <v>563</v>
      </c>
      <c r="C165" s="103"/>
      <c r="D165" s="79"/>
      <c r="E165" s="80"/>
      <c r="F165" s="79"/>
      <c r="G165" s="80"/>
      <c r="H165" s="81"/>
      <c r="I165" s="78"/>
      <c r="J165" s="79"/>
      <c r="K165" s="80" t="s">
        <v>25</v>
      </c>
      <c r="L165" s="79"/>
      <c r="M165" s="80"/>
      <c r="N165" s="81"/>
      <c r="O165" s="125" t="s">
        <v>560</v>
      </c>
      <c r="P165" s="123" t="s">
        <v>561</v>
      </c>
      <c r="Q165" s="124"/>
    </row>
    <row r="166" spans="1:17">
      <c r="A166" s="101" t="s">
        <v>980</v>
      </c>
      <c r="B166" s="68" t="s">
        <v>564</v>
      </c>
      <c r="C166" s="103"/>
      <c r="D166" s="79"/>
      <c r="E166" s="80"/>
      <c r="F166" s="79"/>
      <c r="G166" s="80"/>
      <c r="H166" s="81"/>
      <c r="I166" s="78"/>
      <c r="J166" s="79"/>
      <c r="K166" s="80"/>
      <c r="L166" s="79" t="s">
        <v>25</v>
      </c>
      <c r="M166" s="80"/>
      <c r="N166" s="81"/>
      <c r="O166" s="125" t="s">
        <v>560</v>
      </c>
      <c r="P166" s="123" t="s">
        <v>567</v>
      </c>
      <c r="Q166" s="124"/>
    </row>
    <row r="167" spans="1:17">
      <c r="A167" s="101" t="s">
        <v>980</v>
      </c>
      <c r="B167" s="68" t="s">
        <v>565</v>
      </c>
      <c r="C167" s="103"/>
      <c r="D167" s="79"/>
      <c r="E167" s="80"/>
      <c r="F167" s="79"/>
      <c r="G167" s="80"/>
      <c r="H167" s="81"/>
      <c r="I167" s="78"/>
      <c r="J167" s="79"/>
      <c r="K167" s="80"/>
      <c r="L167" s="79" t="s">
        <v>25</v>
      </c>
      <c r="M167" s="80"/>
      <c r="N167" s="81"/>
      <c r="O167" s="125" t="s">
        <v>560</v>
      </c>
      <c r="P167" s="123" t="s">
        <v>568</v>
      </c>
      <c r="Q167" s="124"/>
    </row>
    <row r="168" spans="1:17">
      <c r="A168" s="101" t="s">
        <v>980</v>
      </c>
      <c r="B168" s="68" t="s">
        <v>566</v>
      </c>
      <c r="C168" s="103"/>
      <c r="D168" s="79"/>
      <c r="E168" s="80"/>
      <c r="F168" s="79"/>
      <c r="G168" s="80"/>
      <c r="H168" s="81"/>
      <c r="I168" s="78"/>
      <c r="J168" s="79"/>
      <c r="K168" s="80"/>
      <c r="L168" s="79" t="s">
        <v>115</v>
      </c>
      <c r="M168" s="80"/>
      <c r="N168" s="81"/>
      <c r="O168" s="125" t="s">
        <v>560</v>
      </c>
      <c r="P168" s="123" t="s">
        <v>569</v>
      </c>
      <c r="Q168" s="124"/>
    </row>
    <row r="169" spans="1:17">
      <c r="A169" s="101" t="s">
        <v>980</v>
      </c>
      <c r="B169" s="68" t="s">
        <v>570</v>
      </c>
      <c r="C169" s="103"/>
      <c r="D169" s="79"/>
      <c r="E169" s="80"/>
      <c r="F169" s="79"/>
      <c r="G169" s="80"/>
      <c r="H169" s="81"/>
      <c r="I169" s="78"/>
      <c r="J169" s="79"/>
      <c r="K169" s="80"/>
      <c r="L169" s="79" t="s">
        <v>115</v>
      </c>
      <c r="M169" s="80"/>
      <c r="N169" s="81"/>
      <c r="O169" s="125" t="s">
        <v>584</v>
      </c>
      <c r="P169" s="123" t="s">
        <v>572</v>
      </c>
      <c r="Q169" s="124" t="s">
        <v>575</v>
      </c>
    </row>
    <row r="170" spans="1:17">
      <c r="A170" s="101" t="s">
        <v>980</v>
      </c>
      <c r="B170" s="68" t="s">
        <v>571</v>
      </c>
      <c r="C170" s="103"/>
      <c r="D170" s="79"/>
      <c r="E170" s="80"/>
      <c r="F170" s="79"/>
      <c r="G170" s="80"/>
      <c r="H170" s="81"/>
      <c r="I170" s="78"/>
      <c r="J170" s="79"/>
      <c r="K170" s="80"/>
      <c r="L170" s="79" t="s">
        <v>115</v>
      </c>
      <c r="M170" s="80"/>
      <c r="N170" s="81"/>
      <c r="O170" s="125" t="s">
        <v>584</v>
      </c>
      <c r="P170" s="123" t="s">
        <v>573</v>
      </c>
      <c r="Q170" s="124" t="s">
        <v>574</v>
      </c>
    </row>
    <row r="171" spans="1:17">
      <c r="A171" s="101" t="s">
        <v>980</v>
      </c>
      <c r="B171" s="68" t="s">
        <v>576</v>
      </c>
      <c r="C171" s="103"/>
      <c r="D171" s="79"/>
      <c r="E171" s="80"/>
      <c r="F171" s="79"/>
      <c r="G171" s="80"/>
      <c r="H171" s="81"/>
      <c r="I171" s="78" t="s">
        <v>25</v>
      </c>
      <c r="J171" s="79"/>
      <c r="K171" s="80"/>
      <c r="L171" s="79"/>
      <c r="M171" s="80"/>
      <c r="N171" s="81"/>
      <c r="O171" s="125" t="s">
        <v>584</v>
      </c>
      <c r="P171" s="123" t="s">
        <v>579</v>
      </c>
      <c r="Q171" s="124"/>
    </row>
    <row r="172" spans="1:17">
      <c r="A172" s="101" t="s">
        <v>980</v>
      </c>
      <c r="B172" s="68" t="s">
        <v>577</v>
      </c>
      <c r="C172" s="103"/>
      <c r="D172" s="79"/>
      <c r="E172" s="80"/>
      <c r="F172" s="79"/>
      <c r="G172" s="80"/>
      <c r="H172" s="81"/>
      <c r="I172" s="78" t="s">
        <v>25</v>
      </c>
      <c r="J172" s="79"/>
      <c r="K172" s="80"/>
      <c r="L172" s="79"/>
      <c r="M172" s="80"/>
      <c r="N172" s="81"/>
      <c r="O172" s="125" t="s">
        <v>584</v>
      </c>
      <c r="P172" s="123" t="s">
        <v>580</v>
      </c>
      <c r="Q172" s="124"/>
    </row>
    <row r="173" spans="1:17">
      <c r="A173" s="101" t="s">
        <v>980</v>
      </c>
      <c r="B173" s="68" t="s">
        <v>578</v>
      </c>
      <c r="C173" s="103"/>
      <c r="D173" s="79"/>
      <c r="E173" s="80"/>
      <c r="F173" s="79"/>
      <c r="G173" s="80"/>
      <c r="H173" s="81"/>
      <c r="I173" s="78" t="s">
        <v>115</v>
      </c>
      <c r="J173" s="79"/>
      <c r="K173" s="80"/>
      <c r="L173" s="79"/>
      <c r="M173" s="80"/>
      <c r="N173" s="81"/>
      <c r="O173" s="125" t="s">
        <v>584</v>
      </c>
      <c r="P173" s="123" t="s">
        <v>581</v>
      </c>
      <c r="Q173" s="124"/>
    </row>
    <row r="174" spans="1:17">
      <c r="A174" s="101" t="s">
        <v>980</v>
      </c>
      <c r="B174" s="68" t="s">
        <v>582</v>
      </c>
      <c r="C174" s="103"/>
      <c r="D174" s="79"/>
      <c r="E174" s="80"/>
      <c r="F174" s="79"/>
      <c r="G174" s="80"/>
      <c r="H174" s="81"/>
      <c r="I174" s="78"/>
      <c r="J174" s="79"/>
      <c r="K174" s="80" t="s">
        <v>25</v>
      </c>
      <c r="L174" s="79"/>
      <c r="M174" s="80"/>
      <c r="N174" s="81"/>
      <c r="O174" s="125" t="s">
        <v>584</v>
      </c>
      <c r="P174" s="123" t="s">
        <v>585</v>
      </c>
      <c r="Q174" s="124"/>
    </row>
    <row r="175" spans="1:17">
      <c r="A175" s="101" t="s">
        <v>980</v>
      </c>
      <c r="B175" s="68" t="s">
        <v>583</v>
      </c>
      <c r="C175" s="103"/>
      <c r="D175" s="79"/>
      <c r="E175" s="80"/>
      <c r="F175" s="79"/>
      <c r="G175" s="80"/>
      <c r="H175" s="81"/>
      <c r="I175" s="78"/>
      <c r="J175" s="79"/>
      <c r="K175" s="80" t="s">
        <v>25</v>
      </c>
      <c r="L175" s="79"/>
      <c r="M175" s="80"/>
      <c r="N175" s="81"/>
      <c r="O175" s="125" t="s">
        <v>584</v>
      </c>
      <c r="P175" s="123" t="s">
        <v>586</v>
      </c>
      <c r="Q175" s="124"/>
    </row>
    <row r="176" spans="1:17">
      <c r="A176" s="101" t="s">
        <v>980</v>
      </c>
      <c r="B176" s="68" t="s">
        <v>587</v>
      </c>
      <c r="C176" s="103"/>
      <c r="D176" s="79"/>
      <c r="E176" s="80"/>
      <c r="F176" s="79"/>
      <c r="G176" s="80"/>
      <c r="H176" s="81"/>
      <c r="I176" s="78" t="s">
        <v>115</v>
      </c>
      <c r="J176" s="79"/>
      <c r="K176" s="80"/>
      <c r="L176" s="79"/>
      <c r="M176" s="80"/>
      <c r="N176" s="81"/>
      <c r="O176" s="125" t="s">
        <v>584</v>
      </c>
      <c r="P176" s="123" t="s">
        <v>589</v>
      </c>
      <c r="Q176" s="124"/>
    </row>
    <row r="177" spans="1:17">
      <c r="A177" s="101" t="s">
        <v>980</v>
      </c>
      <c r="B177" s="68" t="s">
        <v>588</v>
      </c>
      <c r="C177" s="103"/>
      <c r="D177" s="79"/>
      <c r="E177" s="80"/>
      <c r="F177" s="79"/>
      <c r="G177" s="80"/>
      <c r="H177" s="81"/>
      <c r="I177" s="78"/>
      <c r="J177" s="79"/>
      <c r="K177" s="80" t="s">
        <v>25</v>
      </c>
      <c r="L177" s="79"/>
      <c r="M177" s="80"/>
      <c r="N177" s="81"/>
      <c r="O177" s="125" t="s">
        <v>584</v>
      </c>
      <c r="P177" s="123" t="s">
        <v>590</v>
      </c>
      <c r="Q177" s="124"/>
    </row>
    <row r="178" spans="1:17">
      <c r="A178" s="101" t="s">
        <v>980</v>
      </c>
      <c r="B178" s="68" t="s">
        <v>591</v>
      </c>
      <c r="C178" s="103"/>
      <c r="D178" s="79"/>
      <c r="E178" s="80"/>
      <c r="F178" s="79"/>
      <c r="G178" s="80"/>
      <c r="H178" s="81"/>
      <c r="I178" s="78"/>
      <c r="J178" s="79"/>
      <c r="K178" s="80"/>
      <c r="L178" s="79"/>
      <c r="M178" s="80"/>
      <c r="N178" s="81" t="s">
        <v>174</v>
      </c>
      <c r="O178" s="125" t="s">
        <v>584</v>
      </c>
      <c r="P178" s="123" t="s">
        <v>592</v>
      </c>
      <c r="Q178" s="124" t="s">
        <v>593</v>
      </c>
    </row>
    <row r="179" spans="1:17">
      <c r="A179" s="101" t="s">
        <v>980</v>
      </c>
      <c r="B179" s="68" t="s">
        <v>594</v>
      </c>
      <c r="C179" s="103"/>
      <c r="D179" s="79"/>
      <c r="E179" s="80"/>
      <c r="F179" s="79"/>
      <c r="G179" s="80"/>
      <c r="H179" s="81"/>
      <c r="I179" s="78"/>
      <c r="J179" s="79"/>
      <c r="K179" s="80" t="s">
        <v>174</v>
      </c>
      <c r="L179" s="79"/>
      <c r="M179" s="80"/>
      <c r="N179" s="81"/>
      <c r="O179" s="125" t="s">
        <v>584</v>
      </c>
      <c r="P179" s="123" t="s">
        <v>595</v>
      </c>
      <c r="Q179" s="124"/>
    </row>
    <row r="180" spans="1:17">
      <c r="B180" s="152" t="s">
        <v>390</v>
      </c>
      <c r="C180" s="103"/>
      <c r="D180" s="79"/>
      <c r="E180" s="80"/>
      <c r="F180" s="79"/>
      <c r="G180" s="80"/>
      <c r="H180" s="81"/>
      <c r="I180" s="78"/>
      <c r="J180" s="79"/>
      <c r="K180" s="80"/>
      <c r="L180" s="79"/>
      <c r="M180" s="80"/>
      <c r="N180" s="81"/>
      <c r="O180" s="125"/>
      <c r="P180" s="123"/>
      <c r="Q180" s="124"/>
    </row>
    <row r="181" spans="1:17">
      <c r="A181" s="101" t="s">
        <v>981</v>
      </c>
      <c r="B181" s="68" t="s">
        <v>397</v>
      </c>
      <c r="C181" s="103"/>
      <c r="D181" s="79"/>
      <c r="E181" s="80"/>
      <c r="F181" s="79"/>
      <c r="G181" s="80"/>
      <c r="H181" s="81"/>
      <c r="I181" s="78" t="s">
        <v>115</v>
      </c>
      <c r="J181" s="79"/>
      <c r="K181" s="80"/>
      <c r="L181" s="79"/>
      <c r="M181" s="80"/>
      <c r="N181" s="81"/>
      <c r="O181" s="125" t="s">
        <v>400</v>
      </c>
      <c r="P181" s="123" t="s">
        <v>396</v>
      </c>
      <c r="Q181" s="124"/>
    </row>
    <row r="182" spans="1:17">
      <c r="A182" s="101" t="s">
        <v>981</v>
      </c>
      <c r="B182" s="68" t="s">
        <v>398</v>
      </c>
      <c r="C182" s="103"/>
      <c r="D182" s="79"/>
      <c r="E182" s="80"/>
      <c r="F182" s="79"/>
      <c r="G182" s="80"/>
      <c r="H182" s="81"/>
      <c r="I182" s="78" t="s">
        <v>115</v>
      </c>
      <c r="J182" s="79"/>
      <c r="K182" s="80"/>
      <c r="L182" s="79"/>
      <c r="M182" s="80"/>
      <c r="N182" s="81"/>
      <c r="O182" s="125" t="s">
        <v>400</v>
      </c>
      <c r="P182" s="123" t="s">
        <v>396</v>
      </c>
      <c r="Q182" s="124"/>
    </row>
    <row r="183" spans="1:17">
      <c r="A183" s="101" t="s">
        <v>981</v>
      </c>
      <c r="B183" s="68" t="s">
        <v>399</v>
      </c>
      <c r="C183" s="103"/>
      <c r="D183" s="79"/>
      <c r="E183" s="80"/>
      <c r="F183" s="79"/>
      <c r="G183" s="80"/>
      <c r="H183" s="81"/>
      <c r="I183" s="78" t="s">
        <v>115</v>
      </c>
      <c r="J183" s="79"/>
      <c r="K183" s="80"/>
      <c r="L183" s="79"/>
      <c r="M183" s="80"/>
      <c r="N183" s="81"/>
      <c r="O183" s="125" t="s">
        <v>400</v>
      </c>
      <c r="P183" s="123" t="s">
        <v>401</v>
      </c>
      <c r="Q183" s="124"/>
    </row>
    <row r="184" spans="1:17">
      <c r="A184" s="101" t="s">
        <v>981</v>
      </c>
      <c r="B184" s="68" t="s">
        <v>403</v>
      </c>
      <c r="C184" s="103"/>
      <c r="D184" s="79"/>
      <c r="E184" s="80"/>
      <c r="F184" s="79"/>
      <c r="G184" s="80"/>
      <c r="H184" s="81"/>
      <c r="I184" s="78" t="s">
        <v>115</v>
      </c>
      <c r="J184" s="79"/>
      <c r="K184" s="80"/>
      <c r="L184" s="79"/>
      <c r="M184" s="80"/>
      <c r="N184" s="81"/>
      <c r="O184" s="125" t="s">
        <v>400</v>
      </c>
      <c r="P184" s="123" t="s">
        <v>402</v>
      </c>
      <c r="Q184" s="124"/>
    </row>
    <row r="185" spans="1:17">
      <c r="A185" s="101" t="s">
        <v>981</v>
      </c>
      <c r="B185" s="68" t="s">
        <v>404</v>
      </c>
      <c r="C185" s="103"/>
      <c r="D185" s="79"/>
      <c r="E185" s="80"/>
      <c r="F185" s="79"/>
      <c r="G185" s="80"/>
      <c r="H185" s="81"/>
      <c r="I185" s="78" t="s">
        <v>115</v>
      </c>
      <c r="J185" s="79"/>
      <c r="K185" s="80"/>
      <c r="L185" s="79"/>
      <c r="M185" s="80"/>
      <c r="N185" s="81"/>
      <c r="O185" s="125" t="s">
        <v>400</v>
      </c>
      <c r="P185" s="123" t="s">
        <v>405</v>
      </c>
      <c r="Q185" s="124"/>
    </row>
    <row r="186" spans="1:17">
      <c r="A186" s="101" t="s">
        <v>981</v>
      </c>
      <c r="B186" s="68" t="s">
        <v>391</v>
      </c>
      <c r="C186" s="87"/>
      <c r="D186" s="79"/>
      <c r="E186" s="80"/>
      <c r="F186" s="79"/>
      <c r="G186" s="80"/>
      <c r="H186" s="81"/>
      <c r="I186" s="78" t="s">
        <v>115</v>
      </c>
      <c r="J186" s="79"/>
      <c r="K186" s="80"/>
      <c r="L186" s="79"/>
      <c r="M186" s="80"/>
      <c r="N186" s="81"/>
      <c r="O186" s="125" t="s">
        <v>392</v>
      </c>
      <c r="P186" s="123" t="s">
        <v>395</v>
      </c>
      <c r="Q186" s="124"/>
    </row>
    <row r="187" spans="1:17">
      <c r="A187" s="101" t="s">
        <v>981</v>
      </c>
      <c r="B187" s="68" t="s">
        <v>393</v>
      </c>
      <c r="C187" s="87"/>
      <c r="D187" s="79"/>
      <c r="E187" s="80"/>
      <c r="F187" s="79"/>
      <c r="G187" s="80"/>
      <c r="H187" s="81"/>
      <c r="I187" s="78" t="s">
        <v>115</v>
      </c>
      <c r="J187" s="79"/>
      <c r="K187" s="80"/>
      <c r="L187" s="79"/>
      <c r="M187" s="80"/>
      <c r="N187" s="81"/>
      <c r="O187" s="125" t="s">
        <v>392</v>
      </c>
      <c r="P187" s="123" t="s">
        <v>394</v>
      </c>
      <c r="Q187" s="124"/>
    </row>
    <row r="188" spans="1:17">
      <c r="A188" s="101" t="s">
        <v>981</v>
      </c>
      <c r="B188" s="68" t="s">
        <v>406</v>
      </c>
      <c r="C188" s="87"/>
      <c r="D188" s="79"/>
      <c r="E188" s="80"/>
      <c r="F188" s="79"/>
      <c r="G188" s="80"/>
      <c r="H188" s="81"/>
      <c r="I188" s="78" t="s">
        <v>115</v>
      </c>
      <c r="J188" s="79"/>
      <c r="K188" s="80"/>
      <c r="L188" s="79"/>
      <c r="M188" s="80"/>
      <c r="N188" s="81"/>
      <c r="O188" s="125" t="s">
        <v>392</v>
      </c>
      <c r="P188" s="123" t="s">
        <v>408</v>
      </c>
      <c r="Q188" s="124"/>
    </row>
    <row r="189" spans="1:17">
      <c r="A189" s="101" t="s">
        <v>981</v>
      </c>
      <c r="B189" s="68" t="s">
        <v>407</v>
      </c>
      <c r="C189" s="87"/>
      <c r="D189" s="79"/>
      <c r="E189" s="80"/>
      <c r="F189" s="79"/>
      <c r="G189" s="80"/>
      <c r="H189" s="81"/>
      <c r="I189" s="78" t="s">
        <v>115</v>
      </c>
      <c r="J189" s="79"/>
      <c r="K189" s="80"/>
      <c r="L189" s="79"/>
      <c r="M189" s="80"/>
      <c r="N189" s="81"/>
      <c r="O189" s="125" t="s">
        <v>392</v>
      </c>
      <c r="P189" s="123" t="s">
        <v>409</v>
      </c>
      <c r="Q189" s="124"/>
    </row>
    <row r="190" spans="1:17">
      <c r="A190" s="101" t="s">
        <v>981</v>
      </c>
      <c r="B190" s="68" t="s">
        <v>413</v>
      </c>
      <c r="C190" s="87"/>
      <c r="D190" s="79"/>
      <c r="E190" s="80"/>
      <c r="F190" s="79"/>
      <c r="G190" s="80"/>
      <c r="H190" s="81"/>
      <c r="I190" s="78" t="s">
        <v>115</v>
      </c>
      <c r="J190" s="79"/>
      <c r="K190" s="80"/>
      <c r="L190" s="79"/>
      <c r="M190" s="80"/>
      <c r="N190" s="81"/>
      <c r="O190" s="125" t="s">
        <v>410</v>
      </c>
      <c r="P190" s="123" t="s">
        <v>411</v>
      </c>
      <c r="Q190" s="124"/>
    </row>
    <row r="191" spans="1:17">
      <c r="A191" s="101" t="s">
        <v>981</v>
      </c>
      <c r="B191" s="68" t="s">
        <v>416</v>
      </c>
      <c r="C191" s="87"/>
      <c r="D191" s="79"/>
      <c r="E191" s="80"/>
      <c r="F191" s="79"/>
      <c r="G191" s="80"/>
      <c r="H191" s="81"/>
      <c r="I191" s="78" t="s">
        <v>115</v>
      </c>
      <c r="J191" s="79"/>
      <c r="K191" s="80"/>
      <c r="L191" s="79"/>
      <c r="M191" s="80"/>
      <c r="N191" s="81"/>
      <c r="O191" s="125" t="s">
        <v>410</v>
      </c>
      <c r="P191" s="123" t="s">
        <v>412</v>
      </c>
      <c r="Q191" s="124"/>
    </row>
    <row r="192" spans="1:17">
      <c r="A192" s="101" t="s">
        <v>981</v>
      </c>
      <c r="B192" s="68" t="s">
        <v>415</v>
      </c>
      <c r="C192" s="87"/>
      <c r="D192" s="79"/>
      <c r="E192" s="80"/>
      <c r="F192" s="79"/>
      <c r="G192" s="80"/>
      <c r="H192" s="81"/>
      <c r="I192" s="78" t="s">
        <v>115</v>
      </c>
      <c r="J192" s="79"/>
      <c r="K192" s="80"/>
      <c r="L192" s="79"/>
      <c r="M192" s="80"/>
      <c r="N192" s="81"/>
      <c r="O192" s="125" t="s">
        <v>410</v>
      </c>
      <c r="P192" s="123" t="s">
        <v>412</v>
      </c>
      <c r="Q192" s="124"/>
    </row>
    <row r="193" spans="1:17">
      <c r="A193" s="101" t="s">
        <v>981</v>
      </c>
      <c r="B193" s="68" t="s">
        <v>414</v>
      </c>
      <c r="C193" s="87"/>
      <c r="D193" s="79"/>
      <c r="E193" s="80"/>
      <c r="F193" s="79"/>
      <c r="G193" s="80"/>
      <c r="H193" s="81"/>
      <c r="I193" s="78" t="s">
        <v>115</v>
      </c>
      <c r="J193" s="79"/>
      <c r="K193" s="80"/>
      <c r="L193" s="79"/>
      <c r="M193" s="80"/>
      <c r="N193" s="81"/>
      <c r="O193" s="125" t="s">
        <v>410</v>
      </c>
      <c r="P193" s="123" t="s">
        <v>412</v>
      </c>
      <c r="Q193" s="124"/>
    </row>
    <row r="194" spans="1:17">
      <c r="A194" s="101" t="s">
        <v>981</v>
      </c>
      <c r="B194" s="68" t="s">
        <v>421</v>
      </c>
      <c r="C194" s="87"/>
      <c r="D194" s="79"/>
      <c r="E194" s="80"/>
      <c r="F194" s="79"/>
      <c r="G194" s="80"/>
      <c r="H194" s="81"/>
      <c r="I194" s="78"/>
      <c r="J194" s="79"/>
      <c r="K194" s="80"/>
      <c r="L194" s="79"/>
      <c r="M194" s="80"/>
      <c r="N194" s="81" t="s">
        <v>115</v>
      </c>
      <c r="O194" s="125" t="s">
        <v>417</v>
      </c>
      <c r="P194" s="123" t="s">
        <v>418</v>
      </c>
      <c r="Q194" s="124"/>
    </row>
    <row r="195" spans="1:17">
      <c r="A195" s="101" t="s">
        <v>981</v>
      </c>
      <c r="B195" s="68" t="s">
        <v>420</v>
      </c>
      <c r="C195" s="87"/>
      <c r="D195" s="79"/>
      <c r="E195" s="80"/>
      <c r="F195" s="79"/>
      <c r="G195" s="80"/>
      <c r="H195" s="81"/>
      <c r="I195" s="78" t="s">
        <v>115</v>
      </c>
      <c r="J195" s="79"/>
      <c r="K195" s="80"/>
      <c r="L195" s="79"/>
      <c r="M195" s="80"/>
      <c r="N195" s="81"/>
      <c r="O195" s="125" t="s">
        <v>417</v>
      </c>
      <c r="P195" s="123" t="s">
        <v>419</v>
      </c>
      <c r="Q195" s="124"/>
    </row>
    <row r="196" spans="1:17">
      <c r="A196" s="101" t="s">
        <v>981</v>
      </c>
      <c r="B196" s="68" t="s">
        <v>422</v>
      </c>
      <c r="C196" s="87"/>
      <c r="D196" s="79"/>
      <c r="E196" s="80"/>
      <c r="F196" s="79"/>
      <c r="G196" s="80"/>
      <c r="H196" s="81"/>
      <c r="I196" s="78" t="s">
        <v>115</v>
      </c>
      <c r="J196" s="79"/>
      <c r="K196" s="80"/>
      <c r="L196" s="79"/>
      <c r="M196" s="80"/>
      <c r="N196" s="81"/>
      <c r="O196" s="125" t="s">
        <v>417</v>
      </c>
      <c r="P196" s="123" t="s">
        <v>424</v>
      </c>
      <c r="Q196" s="124"/>
    </row>
    <row r="197" spans="1:17">
      <c r="A197" s="101" t="s">
        <v>981</v>
      </c>
      <c r="B197" s="68" t="s">
        <v>423</v>
      </c>
      <c r="C197" s="87"/>
      <c r="D197" s="79"/>
      <c r="E197" s="80"/>
      <c r="F197" s="79"/>
      <c r="G197" s="80"/>
      <c r="H197" s="81"/>
      <c r="I197" s="78"/>
      <c r="J197" s="79"/>
      <c r="K197" s="80"/>
      <c r="L197" s="79"/>
      <c r="M197" s="80"/>
      <c r="N197" s="81" t="s">
        <v>115</v>
      </c>
      <c r="O197" s="125" t="s">
        <v>417</v>
      </c>
      <c r="P197" s="123" t="s">
        <v>425</v>
      </c>
      <c r="Q197" s="124"/>
    </row>
    <row r="198" spans="1:17">
      <c r="A198" s="101" t="s">
        <v>981</v>
      </c>
      <c r="B198" s="68" t="s">
        <v>426</v>
      </c>
      <c r="C198" s="87"/>
      <c r="D198" s="79"/>
      <c r="E198" s="80"/>
      <c r="F198" s="79"/>
      <c r="G198" s="80"/>
      <c r="H198" s="81"/>
      <c r="I198" s="78" t="s">
        <v>115</v>
      </c>
      <c r="J198" s="79"/>
      <c r="K198" s="80"/>
      <c r="L198" s="79"/>
      <c r="M198" s="80"/>
      <c r="N198" s="81"/>
      <c r="O198" s="125" t="s">
        <v>429</v>
      </c>
      <c r="P198" s="123" t="s">
        <v>430</v>
      </c>
      <c r="Q198" s="124"/>
    </row>
    <row r="199" spans="1:17">
      <c r="A199" s="101" t="s">
        <v>981</v>
      </c>
      <c r="B199" s="68" t="s">
        <v>427</v>
      </c>
      <c r="C199" s="87"/>
      <c r="D199" s="79"/>
      <c r="E199" s="80"/>
      <c r="F199" s="79"/>
      <c r="G199" s="80"/>
      <c r="H199" s="81"/>
      <c r="I199" s="78" t="s">
        <v>174</v>
      </c>
      <c r="J199" s="79"/>
      <c r="K199" s="80"/>
      <c r="L199" s="79"/>
      <c r="M199" s="80"/>
      <c r="N199" s="81"/>
      <c r="O199" s="125" t="s">
        <v>429</v>
      </c>
      <c r="P199" s="123" t="s">
        <v>431</v>
      </c>
      <c r="Q199" s="124"/>
    </row>
    <row r="200" spans="1:17" ht="15" thickBot="1">
      <c r="A200" s="101" t="s">
        <v>981</v>
      </c>
      <c r="B200" s="68" t="s">
        <v>428</v>
      </c>
      <c r="C200" s="87"/>
      <c r="D200" s="79"/>
      <c r="E200" s="80"/>
      <c r="F200" s="79"/>
      <c r="G200" s="80"/>
      <c r="H200" s="81"/>
      <c r="I200" s="78" t="s">
        <v>174</v>
      </c>
      <c r="J200" s="79"/>
      <c r="K200" s="80"/>
      <c r="L200" s="79"/>
      <c r="M200" s="80"/>
      <c r="N200" s="81"/>
      <c r="O200" s="125" t="s">
        <v>429</v>
      </c>
      <c r="P200" s="123" t="s">
        <v>432</v>
      </c>
      <c r="Q200" s="124"/>
    </row>
    <row r="201" spans="1:17" ht="15" thickTop="1">
      <c r="B201" s="158" t="s">
        <v>274</v>
      </c>
      <c r="C201" s="159">
        <f>SUBTOTAL(3,$C$181:$C$200)</f>
        <v>0</v>
      </c>
      <c r="D201" s="159">
        <f t="shared" ref="D201:N201" si="0">SUBTOTAL(3,D181:D200)</f>
        <v>0</v>
      </c>
      <c r="E201" s="159">
        <f t="shared" si="0"/>
        <v>0</v>
      </c>
      <c r="F201" s="159">
        <f t="shared" si="0"/>
        <v>0</v>
      </c>
      <c r="G201" s="159">
        <f t="shared" si="0"/>
        <v>0</v>
      </c>
      <c r="H201" s="159">
        <f t="shared" si="0"/>
        <v>0</v>
      </c>
      <c r="I201" s="159">
        <f t="shared" si="0"/>
        <v>18</v>
      </c>
      <c r="J201" s="159">
        <f t="shared" si="0"/>
        <v>0</v>
      </c>
      <c r="K201" s="159">
        <f t="shared" si="0"/>
        <v>0</v>
      </c>
      <c r="L201" s="159">
        <f t="shared" si="0"/>
        <v>0</v>
      </c>
      <c r="M201" s="159">
        <f t="shared" si="0"/>
        <v>0</v>
      </c>
      <c r="N201" s="159">
        <f t="shared" si="0"/>
        <v>2</v>
      </c>
      <c r="O201" s="169"/>
      <c r="P201" s="169"/>
      <c r="Q201" s="169"/>
    </row>
    <row r="202" spans="1:17">
      <c r="B202" s="89" t="s">
        <v>283</v>
      </c>
      <c r="C202" s="90">
        <f>SUBTOTAL(3,$C$6:$C$200)</f>
        <v>29</v>
      </c>
      <c r="D202" s="90">
        <f t="shared" ref="D202:N202" si="1">SUBTOTAL(3,D6:D200)</f>
        <v>19</v>
      </c>
      <c r="E202" s="90">
        <f t="shared" si="1"/>
        <v>26</v>
      </c>
      <c r="F202" s="90">
        <f t="shared" si="1"/>
        <v>3</v>
      </c>
      <c r="G202" s="90">
        <f t="shared" si="1"/>
        <v>0</v>
      </c>
      <c r="H202" s="90">
        <f t="shared" si="1"/>
        <v>5</v>
      </c>
      <c r="I202" s="90">
        <f t="shared" si="1"/>
        <v>51</v>
      </c>
      <c r="J202" s="90">
        <f t="shared" si="1"/>
        <v>15</v>
      </c>
      <c r="K202" s="90">
        <f t="shared" si="1"/>
        <v>32</v>
      </c>
      <c r="L202" s="90">
        <f t="shared" si="1"/>
        <v>5</v>
      </c>
      <c r="M202" s="90">
        <f t="shared" si="1"/>
        <v>0</v>
      </c>
      <c r="N202" s="90">
        <f t="shared" si="1"/>
        <v>5</v>
      </c>
      <c r="O202" s="126"/>
      <c r="P202" s="126"/>
      <c r="Q202" s="126"/>
    </row>
    <row r="203" spans="1:17">
      <c r="B203" s="102" t="s">
        <v>284</v>
      </c>
      <c r="C203" s="1"/>
      <c r="D203" s="1"/>
      <c r="E203" s="1"/>
      <c r="F203" s="1"/>
      <c r="G203" s="1"/>
      <c r="H203" s="91">
        <f>SUM(C202:H202)</f>
        <v>82</v>
      </c>
      <c r="I203" s="1"/>
      <c r="J203" s="1"/>
      <c r="K203" s="1"/>
      <c r="L203" s="1"/>
      <c r="M203" s="1"/>
      <c r="N203" s="91">
        <f>SUM(I202:N202)</f>
        <v>108</v>
      </c>
    </row>
    <row r="204" spans="1:17">
      <c r="B204" s="9" t="s">
        <v>283</v>
      </c>
      <c r="C204" s="5"/>
      <c r="N204" s="88">
        <f>N203+H203</f>
        <v>190</v>
      </c>
    </row>
    <row r="205" spans="1:17">
      <c r="B205" s="9"/>
      <c r="C205" s="5"/>
      <c r="N205" s="88"/>
    </row>
    <row r="206" spans="1:17">
      <c r="B206" s="6" t="s">
        <v>285</v>
      </c>
      <c r="O206" s="146" t="s">
        <v>552</v>
      </c>
      <c r="P206" s="146" t="s">
        <v>553</v>
      </c>
      <c r="Q206" s="146" t="s">
        <v>554</v>
      </c>
    </row>
    <row r="207" spans="1:17">
      <c r="B207" s="92" t="s">
        <v>276</v>
      </c>
      <c r="C207" s="93">
        <f>COUNTIF($C$6:$C$200,"O")</f>
        <v>9</v>
      </c>
      <c r="D207" s="93">
        <f t="shared" ref="D207:N207" si="2">COUNTIF(D6:D200,"O")</f>
        <v>0</v>
      </c>
      <c r="E207" s="93">
        <f t="shared" si="2"/>
        <v>4</v>
      </c>
      <c r="F207" s="93">
        <f t="shared" si="2"/>
        <v>0</v>
      </c>
      <c r="G207" s="93">
        <f t="shared" si="2"/>
        <v>0</v>
      </c>
      <c r="H207" s="93">
        <f t="shared" si="2"/>
        <v>0</v>
      </c>
      <c r="I207" s="93">
        <f t="shared" si="2"/>
        <v>28</v>
      </c>
      <c r="J207" s="93">
        <f t="shared" si="2"/>
        <v>1</v>
      </c>
      <c r="K207" s="93">
        <f t="shared" si="2"/>
        <v>5</v>
      </c>
      <c r="L207" s="93">
        <f t="shared" si="2"/>
        <v>3</v>
      </c>
      <c r="M207" s="93">
        <f t="shared" si="2"/>
        <v>0</v>
      </c>
      <c r="N207" s="93">
        <f t="shared" si="2"/>
        <v>2</v>
      </c>
      <c r="O207">
        <f t="shared" ref="O207:O212" si="3">SUM(C207:H207)</f>
        <v>13</v>
      </c>
      <c r="P207">
        <f t="shared" ref="P207:P212" si="4">SUM(I207:N207)</f>
        <v>39</v>
      </c>
      <c r="Q207">
        <f t="shared" ref="Q207:Q212" si="5">SUM(C207:N207)</f>
        <v>52</v>
      </c>
    </row>
    <row r="208" spans="1:17">
      <c r="B208" s="94" t="s">
        <v>448</v>
      </c>
      <c r="C208" s="95">
        <f t="shared" ref="C208:N208" si="6">COUNTIF(C$6:C$200,"B")</f>
        <v>0</v>
      </c>
      <c r="D208" s="95">
        <f t="shared" si="6"/>
        <v>0</v>
      </c>
      <c r="E208" s="95">
        <f t="shared" si="6"/>
        <v>3</v>
      </c>
      <c r="F208" s="95">
        <f t="shared" si="6"/>
        <v>0</v>
      </c>
      <c r="G208" s="95">
        <f t="shared" si="6"/>
        <v>0</v>
      </c>
      <c r="H208" s="95">
        <f t="shared" si="6"/>
        <v>0</v>
      </c>
      <c r="I208" s="95">
        <f t="shared" si="6"/>
        <v>0</v>
      </c>
      <c r="J208" s="95">
        <f t="shared" si="6"/>
        <v>0</v>
      </c>
      <c r="K208" s="95">
        <f t="shared" si="6"/>
        <v>0</v>
      </c>
      <c r="L208" s="95">
        <f t="shared" si="6"/>
        <v>0</v>
      </c>
      <c r="M208" s="95">
        <f t="shared" si="6"/>
        <v>0</v>
      </c>
      <c r="N208" s="95">
        <f t="shared" si="6"/>
        <v>0</v>
      </c>
      <c r="O208">
        <f t="shared" si="3"/>
        <v>3</v>
      </c>
      <c r="P208">
        <f t="shared" si="4"/>
        <v>0</v>
      </c>
      <c r="Q208">
        <f t="shared" si="5"/>
        <v>3</v>
      </c>
    </row>
    <row r="209" spans="2:17">
      <c r="B209" s="94" t="s">
        <v>277</v>
      </c>
      <c r="C209" s="95">
        <f t="shared" ref="C209:N209" si="7">COUNTIF(C6:C200,"P")</f>
        <v>18</v>
      </c>
      <c r="D209" s="95">
        <f t="shared" si="7"/>
        <v>15</v>
      </c>
      <c r="E209" s="95">
        <f t="shared" si="7"/>
        <v>7</v>
      </c>
      <c r="F209" s="95">
        <f t="shared" si="7"/>
        <v>0</v>
      </c>
      <c r="G209" s="95">
        <f t="shared" si="7"/>
        <v>0</v>
      </c>
      <c r="H209" s="95">
        <f t="shared" si="7"/>
        <v>4</v>
      </c>
      <c r="I209" s="95">
        <f t="shared" si="7"/>
        <v>17</v>
      </c>
      <c r="J209" s="95">
        <f t="shared" si="7"/>
        <v>12</v>
      </c>
      <c r="K209" s="95">
        <f t="shared" si="7"/>
        <v>20</v>
      </c>
      <c r="L209" s="95">
        <f t="shared" si="7"/>
        <v>2</v>
      </c>
      <c r="M209" s="95">
        <f t="shared" si="7"/>
        <v>0</v>
      </c>
      <c r="N209" s="95">
        <f t="shared" si="7"/>
        <v>2</v>
      </c>
      <c r="O209">
        <f t="shared" si="3"/>
        <v>44</v>
      </c>
      <c r="P209">
        <f t="shared" si="4"/>
        <v>53</v>
      </c>
      <c r="Q209">
        <f t="shared" si="5"/>
        <v>97</v>
      </c>
    </row>
    <row r="210" spans="2:17">
      <c r="B210" s="94" t="s">
        <v>278</v>
      </c>
      <c r="C210" s="95">
        <f t="shared" ref="C210:N210" si="8">COUNTIF(C6:C200,"$")</f>
        <v>0</v>
      </c>
      <c r="D210" s="95">
        <f t="shared" si="8"/>
        <v>0</v>
      </c>
      <c r="E210" s="95">
        <f t="shared" si="8"/>
        <v>9</v>
      </c>
      <c r="F210" s="95">
        <f t="shared" si="8"/>
        <v>2</v>
      </c>
      <c r="G210" s="95">
        <f t="shared" si="8"/>
        <v>0</v>
      </c>
      <c r="H210" s="95">
        <f t="shared" si="8"/>
        <v>0</v>
      </c>
      <c r="I210" s="95">
        <f t="shared" si="8"/>
        <v>2</v>
      </c>
      <c r="J210" s="95">
        <f t="shared" si="8"/>
        <v>0</v>
      </c>
      <c r="K210" s="95">
        <f t="shared" si="8"/>
        <v>4</v>
      </c>
      <c r="L210" s="95">
        <f t="shared" si="8"/>
        <v>0</v>
      </c>
      <c r="M210" s="95">
        <f t="shared" si="8"/>
        <v>0</v>
      </c>
      <c r="N210" s="95">
        <f t="shared" si="8"/>
        <v>0</v>
      </c>
      <c r="O210">
        <f t="shared" si="3"/>
        <v>11</v>
      </c>
      <c r="P210">
        <f t="shared" si="4"/>
        <v>6</v>
      </c>
      <c r="Q210">
        <f t="shared" si="5"/>
        <v>17</v>
      </c>
    </row>
    <row r="211" spans="2:17">
      <c r="B211" s="94" t="s">
        <v>279</v>
      </c>
      <c r="C211" s="95">
        <f t="shared" ref="C211:N211" si="9">COUNTIF(C6:C200,"I")</f>
        <v>0</v>
      </c>
      <c r="D211" s="95">
        <f t="shared" si="9"/>
        <v>1</v>
      </c>
      <c r="E211" s="95">
        <f t="shared" si="9"/>
        <v>0</v>
      </c>
      <c r="F211" s="95">
        <f t="shared" si="9"/>
        <v>0</v>
      </c>
      <c r="G211" s="95">
        <f t="shared" si="9"/>
        <v>0</v>
      </c>
      <c r="H211" s="95">
        <f t="shared" si="9"/>
        <v>0</v>
      </c>
      <c r="I211" s="95">
        <f t="shared" si="9"/>
        <v>0</v>
      </c>
      <c r="J211" s="95">
        <f t="shared" si="9"/>
        <v>0</v>
      </c>
      <c r="K211" s="95">
        <f t="shared" si="9"/>
        <v>0</v>
      </c>
      <c r="L211" s="95">
        <f t="shared" si="9"/>
        <v>0</v>
      </c>
      <c r="M211" s="95">
        <f t="shared" si="9"/>
        <v>0</v>
      </c>
      <c r="N211" s="95">
        <f t="shared" si="9"/>
        <v>0</v>
      </c>
      <c r="O211">
        <f t="shared" si="3"/>
        <v>1</v>
      </c>
      <c r="P211">
        <f t="shared" si="4"/>
        <v>0</v>
      </c>
      <c r="Q211">
        <f t="shared" si="5"/>
        <v>1</v>
      </c>
    </row>
    <row r="212" spans="2:17" ht="15" thickBot="1">
      <c r="B212" s="94" t="s">
        <v>280</v>
      </c>
      <c r="C212" s="95">
        <f t="shared" ref="C212:N212" si="10">COUNTIF(C6:C200,"M")</f>
        <v>2</v>
      </c>
      <c r="D212" s="95">
        <f t="shared" si="10"/>
        <v>3</v>
      </c>
      <c r="E212" s="95">
        <f t="shared" si="10"/>
        <v>3</v>
      </c>
      <c r="F212" s="95">
        <f t="shared" si="10"/>
        <v>1</v>
      </c>
      <c r="G212" s="95">
        <f t="shared" si="10"/>
        <v>0</v>
      </c>
      <c r="H212" s="95">
        <f t="shared" si="10"/>
        <v>1</v>
      </c>
      <c r="I212" s="95">
        <f t="shared" si="10"/>
        <v>4</v>
      </c>
      <c r="J212" s="95">
        <f t="shared" si="10"/>
        <v>2</v>
      </c>
      <c r="K212" s="95">
        <f t="shared" si="10"/>
        <v>3</v>
      </c>
      <c r="L212" s="95">
        <f t="shared" si="10"/>
        <v>0</v>
      </c>
      <c r="M212" s="95">
        <f t="shared" si="10"/>
        <v>0</v>
      </c>
      <c r="N212" s="95">
        <f t="shared" si="10"/>
        <v>1</v>
      </c>
      <c r="O212">
        <f t="shared" si="3"/>
        <v>10</v>
      </c>
      <c r="P212">
        <f t="shared" si="4"/>
        <v>10</v>
      </c>
      <c r="Q212">
        <f t="shared" si="5"/>
        <v>20</v>
      </c>
    </row>
    <row r="213" spans="2:17" ht="15" thickTop="1">
      <c r="B213" s="96" t="s">
        <v>282</v>
      </c>
      <c r="C213" s="97">
        <f>SUM(C207:C212)</f>
        <v>29</v>
      </c>
      <c r="D213" s="97">
        <f t="shared" ref="D213:Q213" si="11">SUM(D207:D212)</f>
        <v>19</v>
      </c>
      <c r="E213" s="97">
        <f t="shared" si="11"/>
        <v>26</v>
      </c>
      <c r="F213" s="97">
        <f t="shared" si="11"/>
        <v>3</v>
      </c>
      <c r="G213" s="97">
        <f t="shared" si="11"/>
        <v>0</v>
      </c>
      <c r="H213" s="97">
        <f t="shared" si="11"/>
        <v>5</v>
      </c>
      <c r="I213" s="97">
        <f t="shared" si="11"/>
        <v>51</v>
      </c>
      <c r="J213" s="97">
        <f t="shared" si="11"/>
        <v>15</v>
      </c>
      <c r="K213" s="97">
        <f t="shared" si="11"/>
        <v>32</v>
      </c>
      <c r="L213" s="97">
        <f t="shared" si="11"/>
        <v>5</v>
      </c>
      <c r="M213" s="97">
        <f t="shared" si="11"/>
        <v>0</v>
      </c>
      <c r="N213" s="97">
        <f t="shared" si="11"/>
        <v>5</v>
      </c>
      <c r="O213" s="97">
        <f t="shared" si="11"/>
        <v>82</v>
      </c>
      <c r="P213" s="97">
        <f t="shared" si="11"/>
        <v>108</v>
      </c>
      <c r="Q213" s="97">
        <f t="shared" si="11"/>
        <v>190</v>
      </c>
    </row>
    <row r="214" spans="2:17">
      <c r="C214" s="86"/>
      <c r="N214">
        <f>SUM(C213:N213)</f>
        <v>190</v>
      </c>
    </row>
    <row r="216" spans="2:17">
      <c r="B216" s="98" t="s">
        <v>281</v>
      </c>
      <c r="C216" s="99">
        <f>IF(C213=C202,1,"ERROR")</f>
        <v>1</v>
      </c>
      <c r="D216" s="99">
        <f>IF(D213=D202,1,"ERROR")</f>
        <v>1</v>
      </c>
      <c r="E216" s="99">
        <f t="shared" ref="E216:N216" si="12">IF(E213=E202,1,"ERROR")</f>
        <v>1</v>
      </c>
      <c r="F216" s="99">
        <f t="shared" si="12"/>
        <v>1</v>
      </c>
      <c r="G216" s="99">
        <f t="shared" si="12"/>
        <v>1</v>
      </c>
      <c r="H216" s="99">
        <f t="shared" si="12"/>
        <v>1</v>
      </c>
      <c r="I216" s="99">
        <f t="shared" si="12"/>
        <v>1</v>
      </c>
      <c r="J216" s="99">
        <f t="shared" si="12"/>
        <v>1</v>
      </c>
      <c r="K216" s="99">
        <f t="shared" si="12"/>
        <v>1</v>
      </c>
      <c r="L216" s="99">
        <f t="shared" si="12"/>
        <v>1</v>
      </c>
      <c r="M216" s="99">
        <f t="shared" si="12"/>
        <v>1</v>
      </c>
      <c r="N216" s="99">
        <f t="shared" si="12"/>
        <v>1</v>
      </c>
    </row>
    <row r="220" spans="2:17">
      <c r="B220" s="92" t="s">
        <v>28</v>
      </c>
      <c r="C220" s="93">
        <f>COUNTIF($A$7:$A$200,"b")</f>
        <v>29</v>
      </c>
      <c r="D220" s="153">
        <f>C220/$C$225</f>
        <v>0.15263157894736842</v>
      </c>
    </row>
    <row r="221" spans="2:17">
      <c r="B221" s="94" t="s">
        <v>29</v>
      </c>
      <c r="C221" s="95">
        <f>COUNTIF($A$7:$A$200,"e")</f>
        <v>26</v>
      </c>
      <c r="D221" s="153">
        <f>C221/$C$225</f>
        <v>0.1368421052631579</v>
      </c>
    </row>
    <row r="222" spans="2:17">
      <c r="B222" s="94" t="s">
        <v>30</v>
      </c>
      <c r="C222" s="95">
        <f>COUNTIF($A$7:$A$200,"s")</f>
        <v>40</v>
      </c>
      <c r="D222" s="153">
        <f>C222/$C$225</f>
        <v>0.21052631578947367</v>
      </c>
    </row>
    <row r="223" spans="2:17">
      <c r="B223" s="94" t="s">
        <v>31</v>
      </c>
      <c r="C223" s="95">
        <f>COUNTIF($A$7:$A$200,"p")</f>
        <v>75</v>
      </c>
      <c r="D223" s="153">
        <f>C223/$C$225</f>
        <v>0.39473684210526316</v>
      </c>
    </row>
    <row r="224" spans="2:17">
      <c r="B224" s="148" t="s">
        <v>390</v>
      </c>
      <c r="C224" s="149">
        <f>COUNTIF($A$7:$A$200,"eng")</f>
        <v>20</v>
      </c>
      <c r="D224" s="153">
        <f>C224/$C$225</f>
        <v>0.10526315789473684</v>
      </c>
    </row>
    <row r="225" spans="2:16">
      <c r="C225" s="82">
        <f>SUM(C220:C224)</f>
        <v>190</v>
      </c>
    </row>
    <row r="231" spans="2:16">
      <c r="B231" s="28"/>
      <c r="C231" s="301" t="s">
        <v>9</v>
      </c>
      <c r="D231" s="302"/>
      <c r="E231" s="302"/>
      <c r="F231" s="302"/>
      <c r="G231" s="302"/>
      <c r="H231" s="303"/>
      <c r="I231" s="301" t="s">
        <v>8</v>
      </c>
      <c r="J231" s="302"/>
      <c r="K231" s="302"/>
      <c r="L231" s="302"/>
      <c r="M231" s="302"/>
      <c r="N231" s="304"/>
    </row>
    <row r="232" spans="2:16">
      <c r="B232" s="29"/>
      <c r="C232" s="83" t="s">
        <v>13</v>
      </c>
      <c r="D232" s="23"/>
      <c r="E232" s="23"/>
      <c r="F232" s="23"/>
      <c r="G232" s="23"/>
      <c r="H232" s="24" t="s">
        <v>12</v>
      </c>
      <c r="I232" s="22" t="s">
        <v>13</v>
      </c>
      <c r="J232" s="23"/>
      <c r="K232" s="23"/>
      <c r="L232" s="23"/>
      <c r="M232" s="23"/>
      <c r="N232" s="24" t="s">
        <v>12</v>
      </c>
    </row>
    <row r="233" spans="2:16">
      <c r="B233" s="67" t="s">
        <v>15</v>
      </c>
      <c r="C233" s="309" t="s">
        <v>2</v>
      </c>
      <c r="D233" s="310"/>
      <c r="E233" s="310" t="s">
        <v>1</v>
      </c>
      <c r="F233" s="310"/>
      <c r="G233" s="310" t="s">
        <v>0</v>
      </c>
      <c r="H233" s="311"/>
      <c r="I233" s="309" t="s">
        <v>2</v>
      </c>
      <c r="J233" s="310"/>
      <c r="K233" s="310" t="s">
        <v>1</v>
      </c>
      <c r="L233" s="310"/>
      <c r="M233" s="310" t="s">
        <v>0</v>
      </c>
      <c r="N233" s="311"/>
    </row>
    <row r="234" spans="2:16">
      <c r="B234" s="168" t="s">
        <v>213</v>
      </c>
      <c r="C234" s="84" t="s">
        <v>7</v>
      </c>
      <c r="D234" s="53" t="s">
        <v>6</v>
      </c>
      <c r="E234" s="53" t="s">
        <v>4</v>
      </c>
      <c r="F234" s="53" t="s">
        <v>5</v>
      </c>
      <c r="G234" s="53"/>
      <c r="H234" s="54" t="s">
        <v>3</v>
      </c>
      <c r="I234" s="52" t="s">
        <v>7</v>
      </c>
      <c r="J234" s="53" t="s">
        <v>6</v>
      </c>
      <c r="K234" s="53" t="s">
        <v>4</v>
      </c>
      <c r="L234" s="53" t="s">
        <v>5</v>
      </c>
      <c r="M234" s="53"/>
      <c r="N234" s="54" t="s">
        <v>3</v>
      </c>
    </row>
    <row r="235" spans="2:16">
      <c r="B235" s="92" t="s">
        <v>28</v>
      </c>
      <c r="C235" s="171">
        <f t="shared" ref="C235:L235" si="13">SUBTOTAL(3,C7:C35)</f>
        <v>7</v>
      </c>
      <c r="D235" s="93">
        <f t="shared" si="13"/>
        <v>5</v>
      </c>
      <c r="E235" s="93">
        <f t="shared" si="13"/>
        <v>3</v>
      </c>
      <c r="F235" s="93">
        <f t="shared" si="13"/>
        <v>0</v>
      </c>
      <c r="G235" s="93">
        <f t="shared" si="13"/>
        <v>0</v>
      </c>
      <c r="H235" s="172">
        <f t="shared" si="13"/>
        <v>2</v>
      </c>
      <c r="I235" s="171">
        <f t="shared" si="13"/>
        <v>0</v>
      </c>
      <c r="J235" s="93">
        <f t="shared" si="13"/>
        <v>7</v>
      </c>
      <c r="K235" s="93">
        <f t="shared" si="13"/>
        <v>3</v>
      </c>
      <c r="L235" s="93">
        <f t="shared" si="13"/>
        <v>0</v>
      </c>
      <c r="M235" s="93"/>
      <c r="N235" s="172">
        <f>SUBTOTAL(3,N7:N35)</f>
        <v>2</v>
      </c>
      <c r="O235" s="93">
        <f>COUNTIF($A$6:$A$200,"b")</f>
        <v>29</v>
      </c>
      <c r="P235" s="170">
        <f>O235/$O$245</f>
        <v>0.15263157894736842</v>
      </c>
    </row>
    <row r="236" spans="2:16">
      <c r="B236" s="94"/>
      <c r="C236" s="173"/>
      <c r="D236" s="95"/>
      <c r="E236" s="95"/>
      <c r="F236" s="95"/>
      <c r="G236" s="95"/>
      <c r="H236" s="176">
        <f>(SUM(C235:H235))/$O$245</f>
        <v>8.9473684210526316E-2</v>
      </c>
      <c r="I236" s="173"/>
      <c r="J236" s="95"/>
      <c r="K236" s="95"/>
      <c r="L236" s="95"/>
      <c r="M236" s="95"/>
      <c r="N236" s="176">
        <f>(SUM(I235:N235))/$O$245</f>
        <v>6.3157894736842107E-2</v>
      </c>
      <c r="O236" s="95"/>
      <c r="P236" s="170"/>
    </row>
    <row r="237" spans="2:16">
      <c r="B237" s="94" t="s">
        <v>29</v>
      </c>
      <c r="C237" s="173">
        <f t="shared" ref="C237:L237" si="14">SUBTOTAL(3,C37:C62)</f>
        <v>5</v>
      </c>
      <c r="D237" s="95">
        <f t="shared" si="14"/>
        <v>2</v>
      </c>
      <c r="E237" s="95">
        <f t="shared" si="14"/>
        <v>13</v>
      </c>
      <c r="F237" s="95">
        <f t="shared" si="14"/>
        <v>3</v>
      </c>
      <c r="G237" s="95">
        <f t="shared" si="14"/>
        <v>0</v>
      </c>
      <c r="H237" s="174">
        <f t="shared" si="14"/>
        <v>1</v>
      </c>
      <c r="I237" s="173">
        <f t="shared" si="14"/>
        <v>0</v>
      </c>
      <c r="J237" s="95">
        <f t="shared" si="14"/>
        <v>0</v>
      </c>
      <c r="K237" s="95">
        <f t="shared" si="14"/>
        <v>2</v>
      </c>
      <c r="L237" s="95">
        <f t="shared" si="14"/>
        <v>0</v>
      </c>
      <c r="M237" s="95"/>
      <c r="N237" s="174">
        <f>SUBTOTAL(3,N37:N62)</f>
        <v>0</v>
      </c>
      <c r="O237" s="95">
        <f>COUNTIF($A$6:$A$200,"e")</f>
        <v>26</v>
      </c>
      <c r="P237" s="170">
        <f>O237/$O$245</f>
        <v>0.1368421052631579</v>
      </c>
    </row>
    <row r="238" spans="2:16">
      <c r="B238" s="94"/>
      <c r="C238" s="173"/>
      <c r="D238" s="95"/>
      <c r="E238" s="95"/>
      <c r="F238" s="95"/>
      <c r="G238" s="95"/>
      <c r="H238" s="176">
        <f>(SUM(C237:H237))/$O$245</f>
        <v>0.12631578947368421</v>
      </c>
      <c r="I238" s="173"/>
      <c r="J238" s="95"/>
      <c r="K238" s="95"/>
      <c r="L238" s="95"/>
      <c r="M238" s="95"/>
      <c r="N238" s="176">
        <f>(SUM(I237:N237))/$O$245</f>
        <v>1.0526315789473684E-2</v>
      </c>
      <c r="O238" s="95"/>
      <c r="P238" s="170"/>
    </row>
    <row r="239" spans="2:16">
      <c r="B239" s="94" t="s">
        <v>30</v>
      </c>
      <c r="C239" s="173">
        <f t="shared" ref="C239:L239" si="15">SUBTOTAL(3,C64:C103)</f>
        <v>13</v>
      </c>
      <c r="D239" s="95">
        <f t="shared" si="15"/>
        <v>10</v>
      </c>
      <c r="E239" s="95">
        <f t="shared" si="15"/>
        <v>5</v>
      </c>
      <c r="F239" s="95">
        <f t="shared" si="15"/>
        <v>0</v>
      </c>
      <c r="G239" s="95">
        <f t="shared" si="15"/>
        <v>0</v>
      </c>
      <c r="H239" s="174">
        <f t="shared" si="15"/>
        <v>2</v>
      </c>
      <c r="I239" s="173">
        <f t="shared" si="15"/>
        <v>5</v>
      </c>
      <c r="J239" s="95">
        <f t="shared" si="15"/>
        <v>0</v>
      </c>
      <c r="K239" s="95">
        <f t="shared" si="15"/>
        <v>5</v>
      </c>
      <c r="L239" s="95">
        <f t="shared" si="15"/>
        <v>0</v>
      </c>
      <c r="M239" s="95"/>
      <c r="N239" s="174">
        <f>SUBTOTAL(3,N64:N103)</f>
        <v>0</v>
      </c>
      <c r="O239" s="95">
        <f>COUNTIF($A$6:$A$200,"s")</f>
        <v>40</v>
      </c>
      <c r="P239" s="170">
        <f>O239/$O$245</f>
        <v>0.21052631578947367</v>
      </c>
    </row>
    <row r="240" spans="2:16">
      <c r="B240" s="94"/>
      <c r="C240" s="173"/>
      <c r="D240" s="95"/>
      <c r="E240" s="95"/>
      <c r="F240" s="95"/>
      <c r="G240" s="95"/>
      <c r="H240" s="176">
        <f>(SUM(C239:H239))/$O$245</f>
        <v>0.15789473684210525</v>
      </c>
      <c r="I240" s="173"/>
      <c r="J240" s="95"/>
      <c r="K240" s="95"/>
      <c r="L240" s="95"/>
      <c r="M240" s="95"/>
      <c r="N240" s="176">
        <f>(SUM(I239:N239))/$O$245</f>
        <v>5.2631578947368418E-2</v>
      </c>
      <c r="O240" s="95"/>
      <c r="P240" s="170"/>
    </row>
    <row r="241" spans="2:16">
      <c r="B241" s="94" t="s">
        <v>31</v>
      </c>
      <c r="C241" s="173">
        <f t="shared" ref="C241:L241" si="16">SUBTOTAL(3,C105:C179)</f>
        <v>4</v>
      </c>
      <c r="D241" s="95">
        <f t="shared" si="16"/>
        <v>2</v>
      </c>
      <c r="E241" s="95">
        <f t="shared" si="16"/>
        <v>5</v>
      </c>
      <c r="F241" s="95">
        <f t="shared" si="16"/>
        <v>0</v>
      </c>
      <c r="G241" s="95">
        <f t="shared" si="16"/>
        <v>0</v>
      </c>
      <c r="H241" s="174">
        <f t="shared" si="16"/>
        <v>0</v>
      </c>
      <c r="I241" s="173">
        <f t="shared" si="16"/>
        <v>28</v>
      </c>
      <c r="J241" s="95">
        <f t="shared" si="16"/>
        <v>8</v>
      </c>
      <c r="K241" s="95">
        <f t="shared" si="16"/>
        <v>22</v>
      </c>
      <c r="L241" s="95">
        <f t="shared" si="16"/>
        <v>5</v>
      </c>
      <c r="M241" s="95"/>
      <c r="N241" s="174">
        <f>SUBTOTAL(3,N105:N179)</f>
        <v>1</v>
      </c>
      <c r="O241" s="95">
        <f>COUNTIF($A$6:$A$200,"p")</f>
        <v>75</v>
      </c>
      <c r="P241" s="170">
        <f>O241/$O$245</f>
        <v>0.39473684210526316</v>
      </c>
    </row>
    <row r="242" spans="2:16">
      <c r="B242" s="94"/>
      <c r="C242" s="173"/>
      <c r="D242" s="95"/>
      <c r="E242" s="95"/>
      <c r="F242" s="95"/>
      <c r="G242" s="95"/>
      <c r="H242" s="176">
        <f>(SUM(C241:H241))/$O$245</f>
        <v>5.7894736842105263E-2</v>
      </c>
      <c r="I242" s="173"/>
      <c r="J242" s="95"/>
      <c r="K242" s="95"/>
      <c r="L242" s="95"/>
      <c r="M242" s="95"/>
      <c r="N242" s="176">
        <f>(SUM(I241:N241))/$O$245</f>
        <v>0.33684210526315789</v>
      </c>
      <c r="O242" s="95"/>
      <c r="P242" s="170"/>
    </row>
    <row r="243" spans="2:16">
      <c r="B243" s="94" t="s">
        <v>390</v>
      </c>
      <c r="C243" s="173">
        <f t="shared" ref="C243:L243" si="17">SUBTOTAL(3,C181:C200)</f>
        <v>0</v>
      </c>
      <c r="D243" s="95">
        <f t="shared" si="17"/>
        <v>0</v>
      </c>
      <c r="E243" s="95">
        <f t="shared" si="17"/>
        <v>0</v>
      </c>
      <c r="F243" s="95">
        <f t="shared" si="17"/>
        <v>0</v>
      </c>
      <c r="G243" s="95">
        <f t="shared" si="17"/>
        <v>0</v>
      </c>
      <c r="H243" s="174">
        <f t="shared" si="17"/>
        <v>0</v>
      </c>
      <c r="I243" s="173">
        <f t="shared" si="17"/>
        <v>18</v>
      </c>
      <c r="J243" s="95">
        <f t="shared" si="17"/>
        <v>0</v>
      </c>
      <c r="K243" s="95">
        <f t="shared" si="17"/>
        <v>0</v>
      </c>
      <c r="L243" s="95">
        <f t="shared" si="17"/>
        <v>0</v>
      </c>
      <c r="M243" s="95"/>
      <c r="N243" s="174">
        <f>SUBTOTAL(3,N181:N200)</f>
        <v>2</v>
      </c>
      <c r="O243" s="95">
        <f>COUNTIF($A$6:$A$200,"eng")</f>
        <v>20</v>
      </c>
      <c r="P243" s="170">
        <f>O243/$O$245</f>
        <v>0.10526315789473684</v>
      </c>
    </row>
    <row r="244" spans="2:16">
      <c r="B244" s="148"/>
      <c r="C244" s="149"/>
      <c r="D244" s="149"/>
      <c r="E244" s="149"/>
      <c r="F244" s="149"/>
      <c r="G244" s="149"/>
      <c r="H244" s="177">
        <f>(SUM(C243:H243))/$O$245</f>
        <v>0</v>
      </c>
      <c r="I244" s="149"/>
      <c r="J244" s="149"/>
      <c r="K244" s="149"/>
      <c r="L244" s="149"/>
      <c r="M244" s="149"/>
      <c r="N244" s="177">
        <f>(SUM(I243:N243))/$O$245</f>
        <v>0.10526315789473684</v>
      </c>
      <c r="O244" s="175"/>
      <c r="P244" s="170"/>
    </row>
    <row r="245" spans="2:16">
      <c r="C245" s="82">
        <f>SUM(C235:C243)</f>
        <v>29</v>
      </c>
      <c r="D245" s="82">
        <f t="shared" ref="D245:M245" si="18">SUM(D235:D243)</f>
        <v>19</v>
      </c>
      <c r="E245" s="82">
        <f t="shared" si="18"/>
        <v>26</v>
      </c>
      <c r="F245" s="82">
        <f t="shared" si="18"/>
        <v>3</v>
      </c>
      <c r="G245" s="82">
        <f t="shared" si="18"/>
        <v>0</v>
      </c>
      <c r="H245" s="82">
        <f>SUM(H235,H237,H239,H241,H243)</f>
        <v>5</v>
      </c>
      <c r="I245" s="82">
        <f t="shared" si="18"/>
        <v>51</v>
      </c>
      <c r="J245" s="82">
        <f t="shared" si="18"/>
        <v>15</v>
      </c>
      <c r="K245" s="82">
        <f t="shared" si="18"/>
        <v>32</v>
      </c>
      <c r="L245" s="82">
        <f t="shared" si="18"/>
        <v>5</v>
      </c>
      <c r="M245" s="82">
        <f t="shared" si="18"/>
        <v>0</v>
      </c>
      <c r="N245" s="82">
        <f>SUM(N235,N237,N239,N241,N243)</f>
        <v>5</v>
      </c>
      <c r="O245" s="5">
        <f>SUM(O235:O243)</f>
        <v>190</v>
      </c>
      <c r="P245"/>
    </row>
    <row r="246" spans="2:16">
      <c r="H246">
        <f>SUM(C245:H245)</f>
        <v>82</v>
      </c>
      <c r="N246">
        <f>SUM(I245:N245)</f>
        <v>108</v>
      </c>
      <c r="O246" s="104">
        <f>N246+H246</f>
        <v>190</v>
      </c>
    </row>
    <row r="247" spans="2:16">
      <c r="C247" s="99">
        <f>IF(C245=C202,1,"ERROR")</f>
        <v>1</v>
      </c>
      <c r="D247" s="99">
        <f t="shared" ref="D247:N247" si="19">IF(D245=D202,1,"ERROR")</f>
        <v>1</v>
      </c>
      <c r="E247" s="99">
        <f t="shared" si="19"/>
        <v>1</v>
      </c>
      <c r="F247" s="99">
        <f t="shared" si="19"/>
        <v>1</v>
      </c>
      <c r="G247" s="99">
        <f t="shared" si="19"/>
        <v>1</v>
      </c>
      <c r="H247" s="99">
        <f t="shared" si="19"/>
        <v>1</v>
      </c>
      <c r="I247" s="99">
        <f t="shared" si="19"/>
        <v>1</v>
      </c>
      <c r="J247" s="99">
        <f t="shared" si="19"/>
        <v>1</v>
      </c>
      <c r="K247" s="99">
        <f t="shared" si="19"/>
        <v>1</v>
      </c>
      <c r="L247" s="99">
        <f t="shared" si="19"/>
        <v>1</v>
      </c>
      <c r="M247" s="99">
        <f t="shared" si="19"/>
        <v>1</v>
      </c>
      <c r="N247" s="99">
        <f t="shared" si="19"/>
        <v>1</v>
      </c>
    </row>
  </sheetData>
  <mergeCells count="16">
    <mergeCell ref="C231:H231"/>
    <mergeCell ref="I231:N231"/>
    <mergeCell ref="C233:D233"/>
    <mergeCell ref="E233:F233"/>
    <mergeCell ref="G233:H233"/>
    <mergeCell ref="I233:J233"/>
    <mergeCell ref="K233:L233"/>
    <mergeCell ref="M233:N233"/>
    <mergeCell ref="C2:H2"/>
    <mergeCell ref="I2:N2"/>
    <mergeCell ref="C4:D4"/>
    <mergeCell ref="E4:F4"/>
    <mergeCell ref="G4:H4"/>
    <mergeCell ref="I4:J4"/>
    <mergeCell ref="K4:L4"/>
    <mergeCell ref="M4:N4"/>
  </mergeCells>
  <pageMargins left="0.7" right="0.7" top="0.75" bottom="0.75" header="0.3" footer="0.3"/>
  <pageSetup orientation="portrait"/>
  <legacyDrawing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rgb="FF00B050"/>
  </sheetPr>
  <dimension ref="A1:Q99"/>
  <sheetViews>
    <sheetView workbookViewId="0">
      <pane xSplit="2" ySplit="5" topLeftCell="C6" activePane="bottomRight" state="frozen"/>
      <selection activeCell="B1" sqref="B1"/>
      <selection pane="topRight" activeCell="C1" sqref="C1"/>
      <selection pane="bottomLeft" activeCell="B6" sqref="B6"/>
      <selection pane="bottomRight" activeCell="O5" sqref="O5"/>
    </sheetView>
  </sheetViews>
  <sheetFormatPr baseColWidth="10" defaultColWidth="8.83203125" defaultRowHeight="14" x14ac:dyDescent="0"/>
  <cols>
    <col min="1" max="1" width="4.33203125" style="101" bestFit="1" customWidth="1"/>
    <col min="2" max="2" width="47.5" customWidth="1"/>
    <col min="3" max="3" width="10.33203125" style="82" customWidth="1"/>
    <col min="4" max="4" width="9.1640625" customWidth="1"/>
    <col min="7" max="7" width="6.1640625" customWidth="1"/>
    <col min="9" max="9" width="10.1640625" customWidth="1"/>
    <col min="10" max="10" width="8.83203125" customWidth="1"/>
    <col min="11" max="11" width="7.6640625" customWidth="1"/>
    <col min="13" max="13" width="5.33203125" customWidth="1"/>
    <col min="14" max="14" width="7.6640625" customWidth="1"/>
    <col min="15" max="15" width="29.1640625" style="104" customWidth="1"/>
    <col min="16" max="16" width="29.6640625" style="104" customWidth="1"/>
    <col min="17" max="17" width="27.6640625" style="104" customWidth="1"/>
  </cols>
  <sheetData>
    <row r="1" spans="1:17">
      <c r="B1" s="51" t="s">
        <v>1498</v>
      </c>
      <c r="C1" s="188">
        <v>39814</v>
      </c>
    </row>
    <row r="2" spans="1:17" ht="17.5" customHeight="1">
      <c r="B2" s="28"/>
      <c r="C2" s="301" t="s">
        <v>9</v>
      </c>
      <c r="D2" s="302"/>
      <c r="E2" s="302"/>
      <c r="F2" s="302"/>
      <c r="G2" s="302"/>
      <c r="H2" s="303"/>
      <c r="I2" s="301" t="s">
        <v>8</v>
      </c>
      <c r="J2" s="302"/>
      <c r="K2" s="302"/>
      <c r="L2" s="302"/>
      <c r="M2" s="302"/>
      <c r="N2" s="304"/>
      <c r="O2" s="105"/>
      <c r="P2" s="106"/>
      <c r="Q2" s="107"/>
    </row>
    <row r="3" spans="1:17" hidden="1">
      <c r="B3" s="29"/>
      <c r="C3" s="83" t="s">
        <v>13</v>
      </c>
      <c r="D3" s="23"/>
      <c r="E3" s="23"/>
      <c r="F3" s="23"/>
      <c r="G3" s="23"/>
      <c r="H3" s="24" t="s">
        <v>12</v>
      </c>
      <c r="I3" s="22" t="s">
        <v>13</v>
      </c>
      <c r="J3" s="23"/>
      <c r="K3" s="23"/>
      <c r="L3" s="23"/>
      <c r="M3" s="23"/>
      <c r="N3" s="24" t="s">
        <v>12</v>
      </c>
      <c r="O3" s="108"/>
      <c r="P3" s="109"/>
      <c r="Q3" s="110"/>
    </row>
    <row r="4" spans="1:17" s="58" customFormat="1" ht="20.5" customHeight="1">
      <c r="A4" s="101"/>
      <c r="B4" s="67" t="s">
        <v>15</v>
      </c>
      <c r="C4" s="309" t="s">
        <v>2</v>
      </c>
      <c r="D4" s="310"/>
      <c r="E4" s="310" t="s">
        <v>1</v>
      </c>
      <c r="F4" s="310"/>
      <c r="G4" s="310" t="s">
        <v>0</v>
      </c>
      <c r="H4" s="311"/>
      <c r="I4" s="309" t="s">
        <v>2</v>
      </c>
      <c r="J4" s="310"/>
      <c r="K4" s="310" t="s">
        <v>1</v>
      </c>
      <c r="L4" s="310"/>
      <c r="M4" s="310" t="s">
        <v>0</v>
      </c>
      <c r="N4" s="311"/>
      <c r="O4" s="111"/>
      <c r="P4" s="112"/>
      <c r="Q4" s="113"/>
    </row>
    <row r="5" spans="1:17" s="58" customFormat="1" ht="24" customHeight="1">
      <c r="A5" s="101"/>
      <c r="B5" s="66" t="s">
        <v>213</v>
      </c>
      <c r="C5" s="84" t="s">
        <v>7</v>
      </c>
      <c r="D5" s="53" t="s">
        <v>6</v>
      </c>
      <c r="E5" s="53" t="s">
        <v>4</v>
      </c>
      <c r="F5" s="53" t="s">
        <v>5</v>
      </c>
      <c r="G5" s="53"/>
      <c r="H5" s="54" t="s">
        <v>3</v>
      </c>
      <c r="I5" s="52" t="s">
        <v>7</v>
      </c>
      <c r="J5" s="53" t="s">
        <v>6</v>
      </c>
      <c r="K5" s="53" t="s">
        <v>4</v>
      </c>
      <c r="L5" s="53" t="s">
        <v>5</v>
      </c>
      <c r="M5" s="53"/>
      <c r="N5" s="54" t="s">
        <v>3</v>
      </c>
      <c r="O5" s="114" t="s">
        <v>107</v>
      </c>
      <c r="P5" s="115" t="s">
        <v>34</v>
      </c>
      <c r="Q5" s="116" t="s">
        <v>106</v>
      </c>
    </row>
    <row r="6" spans="1:17">
      <c r="B6" s="152" t="s">
        <v>28</v>
      </c>
      <c r="C6" s="130"/>
      <c r="D6" s="132"/>
      <c r="E6" s="133"/>
      <c r="F6" s="132"/>
      <c r="G6" s="133"/>
      <c r="H6" s="134"/>
      <c r="I6" s="131"/>
      <c r="J6" s="132"/>
      <c r="K6" s="133"/>
      <c r="L6" s="132"/>
      <c r="M6" s="133"/>
      <c r="N6" s="134"/>
      <c r="O6" s="117"/>
      <c r="P6" s="118"/>
      <c r="Q6" s="119"/>
    </row>
    <row r="7" spans="1:17" ht="28">
      <c r="A7" s="101" t="s">
        <v>977</v>
      </c>
      <c r="B7" s="127" t="s">
        <v>1505</v>
      </c>
      <c r="C7" s="129"/>
      <c r="D7" s="128"/>
      <c r="E7" s="136"/>
      <c r="F7" s="128"/>
      <c r="G7" s="136"/>
      <c r="H7" s="137"/>
      <c r="I7" s="135" t="s">
        <v>25</v>
      </c>
      <c r="J7" s="128"/>
      <c r="K7" s="136"/>
      <c r="L7" s="128"/>
      <c r="M7" s="136"/>
      <c r="N7" s="137"/>
      <c r="O7" s="117" t="s">
        <v>1509</v>
      </c>
      <c r="P7" s="118"/>
      <c r="Q7" s="119"/>
    </row>
    <row r="8" spans="1:17">
      <c r="A8" s="101" t="s">
        <v>977</v>
      </c>
      <c r="B8" s="127" t="s">
        <v>1506</v>
      </c>
      <c r="C8" s="129"/>
      <c r="D8" s="128"/>
      <c r="E8" s="136"/>
      <c r="F8" s="128"/>
      <c r="G8" s="136"/>
      <c r="H8" s="137"/>
      <c r="I8" s="135" t="s">
        <v>25</v>
      </c>
      <c r="J8" s="128"/>
      <c r="K8" s="136"/>
      <c r="L8" s="128"/>
      <c r="M8" s="136"/>
      <c r="N8" s="137"/>
      <c r="O8" s="117" t="s">
        <v>1509</v>
      </c>
      <c r="P8" s="118"/>
      <c r="Q8" s="119"/>
    </row>
    <row r="9" spans="1:17">
      <c r="A9" s="101" t="s">
        <v>977</v>
      </c>
      <c r="B9" s="127" t="s">
        <v>1507</v>
      </c>
      <c r="C9" s="129"/>
      <c r="D9" s="128"/>
      <c r="E9" s="136"/>
      <c r="F9" s="128"/>
      <c r="G9" s="136"/>
      <c r="H9" s="137"/>
      <c r="I9" s="135" t="s">
        <v>25</v>
      </c>
      <c r="J9" s="128"/>
      <c r="K9" s="136"/>
      <c r="L9" s="128"/>
      <c r="M9" s="136"/>
      <c r="N9" s="137"/>
      <c r="O9" s="117" t="s">
        <v>1509</v>
      </c>
      <c r="P9" s="118"/>
      <c r="Q9" s="119"/>
    </row>
    <row r="10" spans="1:17">
      <c r="A10" s="101" t="s">
        <v>977</v>
      </c>
      <c r="B10" s="127" t="s">
        <v>1508</v>
      </c>
      <c r="C10" s="129"/>
      <c r="D10" s="128"/>
      <c r="E10" s="136"/>
      <c r="F10" s="128"/>
      <c r="G10" s="136"/>
      <c r="H10" s="137"/>
      <c r="I10" s="135" t="s">
        <v>174</v>
      </c>
      <c r="J10" s="128"/>
      <c r="K10" s="136"/>
      <c r="L10" s="128"/>
      <c r="M10" s="136"/>
      <c r="N10" s="137"/>
      <c r="O10" s="117" t="s">
        <v>1509</v>
      </c>
      <c r="P10" s="118"/>
      <c r="Q10" s="119"/>
    </row>
    <row r="11" spans="1:17">
      <c r="A11" s="101" t="s">
        <v>977</v>
      </c>
      <c r="B11" s="127" t="s">
        <v>1504</v>
      </c>
      <c r="C11" s="129"/>
      <c r="D11" s="128"/>
      <c r="E11" s="136"/>
      <c r="F11" s="128"/>
      <c r="G11" s="136"/>
      <c r="H11" s="137"/>
      <c r="I11" s="135"/>
      <c r="J11" s="128"/>
      <c r="K11" s="136"/>
      <c r="L11" s="128"/>
      <c r="M11" s="136"/>
      <c r="N11" s="137" t="s">
        <v>25</v>
      </c>
      <c r="O11" s="117" t="s">
        <v>1509</v>
      </c>
      <c r="P11" s="118"/>
      <c r="Q11" s="119"/>
    </row>
    <row r="12" spans="1:17">
      <c r="A12" s="101" t="s">
        <v>977</v>
      </c>
      <c r="B12" s="127" t="s">
        <v>1499</v>
      </c>
      <c r="C12" s="129"/>
      <c r="D12" s="128"/>
      <c r="E12" s="136" t="s">
        <v>25</v>
      </c>
      <c r="F12" s="128"/>
      <c r="G12" s="136"/>
      <c r="H12" s="137"/>
      <c r="I12" s="135"/>
      <c r="J12" s="128"/>
      <c r="K12" s="136"/>
      <c r="L12" s="128"/>
      <c r="M12" s="136"/>
      <c r="N12" s="137"/>
      <c r="O12" s="117" t="s">
        <v>1500</v>
      </c>
      <c r="P12" s="118"/>
      <c r="Q12" s="119"/>
    </row>
    <row r="13" spans="1:17">
      <c r="A13" s="101" t="s">
        <v>977</v>
      </c>
      <c r="B13" s="127" t="s">
        <v>1502</v>
      </c>
      <c r="C13" s="129" t="s">
        <v>25</v>
      </c>
      <c r="D13" s="128"/>
      <c r="E13" s="136"/>
      <c r="F13" s="128"/>
      <c r="G13" s="136"/>
      <c r="H13" s="137"/>
      <c r="I13" s="135"/>
      <c r="J13" s="128"/>
      <c r="K13" s="136"/>
      <c r="L13" s="128"/>
      <c r="M13" s="136"/>
      <c r="N13" s="137"/>
      <c r="O13" s="117" t="s">
        <v>1501</v>
      </c>
      <c r="P13" s="118"/>
      <c r="Q13" s="119"/>
    </row>
    <row r="14" spans="1:17">
      <c r="A14" s="101" t="s">
        <v>977</v>
      </c>
      <c r="B14" s="127" t="s">
        <v>1503</v>
      </c>
      <c r="C14" s="129" t="s">
        <v>25</v>
      </c>
      <c r="D14" s="128"/>
      <c r="E14" s="136"/>
      <c r="F14" s="128"/>
      <c r="G14" s="136"/>
      <c r="H14" s="137"/>
      <c r="I14" s="135"/>
      <c r="J14" s="128"/>
      <c r="K14" s="136"/>
      <c r="L14" s="128"/>
      <c r="M14" s="136"/>
      <c r="N14" s="137"/>
      <c r="O14" s="117" t="s">
        <v>1501</v>
      </c>
      <c r="P14" s="118"/>
      <c r="Q14" s="119"/>
    </row>
    <row r="15" spans="1:17">
      <c r="A15" s="101" t="s">
        <v>977</v>
      </c>
      <c r="B15" s="127" t="s">
        <v>2775</v>
      </c>
      <c r="C15" s="129"/>
      <c r="D15" s="128"/>
      <c r="E15" s="136" t="s">
        <v>17</v>
      </c>
      <c r="F15" s="128"/>
      <c r="G15" s="136"/>
      <c r="H15" s="137"/>
      <c r="I15" s="135"/>
      <c r="J15" s="128"/>
      <c r="K15" s="136"/>
      <c r="L15" s="128"/>
      <c r="M15" s="136"/>
      <c r="N15" s="137"/>
      <c r="O15" s="117" t="s">
        <v>1501</v>
      </c>
      <c r="P15" s="118"/>
      <c r="Q15" s="119"/>
    </row>
    <row r="16" spans="1:17">
      <c r="A16" s="101" t="s">
        <v>977</v>
      </c>
      <c r="B16" s="127" t="s">
        <v>2776</v>
      </c>
      <c r="C16" s="129"/>
      <c r="D16" s="128"/>
      <c r="E16" s="136" t="s">
        <v>17</v>
      </c>
      <c r="F16" s="128"/>
      <c r="G16" s="136"/>
      <c r="H16" s="137"/>
      <c r="I16" s="135"/>
      <c r="J16" s="128"/>
      <c r="K16" s="136"/>
      <c r="L16" s="128"/>
      <c r="M16" s="136"/>
      <c r="N16" s="137"/>
      <c r="O16" s="117" t="s">
        <v>1501</v>
      </c>
      <c r="P16" s="118"/>
      <c r="Q16" s="119"/>
    </row>
    <row r="17" spans="1:17">
      <c r="A17" s="101" t="s">
        <v>977</v>
      </c>
      <c r="B17" s="127" t="s">
        <v>2777</v>
      </c>
      <c r="C17" s="129"/>
      <c r="D17" s="128"/>
      <c r="E17" s="136" t="s">
        <v>17</v>
      </c>
      <c r="F17" s="128"/>
      <c r="G17" s="136"/>
      <c r="H17" s="137"/>
      <c r="I17" s="135"/>
      <c r="J17" s="128"/>
      <c r="K17" s="136"/>
      <c r="L17" s="128"/>
      <c r="M17" s="136"/>
      <c r="N17" s="137"/>
      <c r="O17" s="117" t="s">
        <v>1501</v>
      </c>
      <c r="P17" s="118"/>
      <c r="Q17" s="119"/>
    </row>
    <row r="18" spans="1:17">
      <c r="A18" s="101" t="s">
        <v>977</v>
      </c>
      <c r="B18" s="127" t="s">
        <v>2775</v>
      </c>
      <c r="C18" s="129"/>
      <c r="D18" s="128"/>
      <c r="E18" s="136" t="s">
        <v>17</v>
      </c>
      <c r="F18" s="128"/>
      <c r="G18" s="136"/>
      <c r="H18" s="137"/>
      <c r="I18" s="135"/>
      <c r="J18" s="128"/>
      <c r="K18" s="136"/>
      <c r="L18" s="128"/>
      <c r="M18" s="136"/>
      <c r="N18" s="137"/>
      <c r="O18" s="117" t="s">
        <v>1501</v>
      </c>
      <c r="P18" s="118"/>
      <c r="Q18" s="119"/>
    </row>
    <row r="19" spans="1:17">
      <c r="A19" s="101" t="s">
        <v>977</v>
      </c>
      <c r="B19" s="127" t="s">
        <v>2778</v>
      </c>
      <c r="C19" s="129"/>
      <c r="D19" s="128"/>
      <c r="E19" s="136" t="s">
        <v>17</v>
      </c>
      <c r="F19" s="128"/>
      <c r="G19" s="136"/>
      <c r="H19" s="137"/>
      <c r="I19" s="135"/>
      <c r="J19" s="128"/>
      <c r="K19" s="136"/>
      <c r="L19" s="128"/>
      <c r="M19" s="136"/>
      <c r="N19" s="137"/>
      <c r="O19" s="117" t="s">
        <v>1501</v>
      </c>
      <c r="P19" s="118" t="s">
        <v>1510</v>
      </c>
      <c r="Q19" s="119"/>
    </row>
    <row r="20" spans="1:17">
      <c r="A20" s="101" t="s">
        <v>977</v>
      </c>
      <c r="B20" s="127" t="s">
        <v>2779</v>
      </c>
      <c r="C20" s="129"/>
      <c r="D20" s="128"/>
      <c r="E20" s="136" t="s">
        <v>17</v>
      </c>
      <c r="F20" s="128"/>
      <c r="G20" s="136"/>
      <c r="H20" s="137"/>
      <c r="I20" s="135"/>
      <c r="J20" s="128"/>
      <c r="K20" s="136"/>
      <c r="L20" s="128"/>
      <c r="M20" s="136"/>
      <c r="N20" s="137"/>
      <c r="O20" s="117" t="s">
        <v>1501</v>
      </c>
      <c r="P20" s="118"/>
      <c r="Q20" s="119"/>
    </row>
    <row r="21" spans="1:17">
      <c r="A21" s="101" t="s">
        <v>977</v>
      </c>
      <c r="B21" s="127" t="s">
        <v>2780</v>
      </c>
      <c r="C21" s="129"/>
      <c r="D21" s="128"/>
      <c r="E21" s="136" t="s">
        <v>17</v>
      </c>
      <c r="F21" s="128"/>
      <c r="G21" s="136"/>
      <c r="H21" s="137"/>
      <c r="I21" s="135"/>
      <c r="J21" s="128"/>
      <c r="K21" s="136"/>
      <c r="L21" s="128"/>
      <c r="M21" s="136"/>
      <c r="N21" s="137"/>
      <c r="O21" s="117" t="s">
        <v>1501</v>
      </c>
      <c r="P21" s="118"/>
      <c r="Q21" s="119"/>
    </row>
    <row r="22" spans="1:17">
      <c r="A22" s="101" t="s">
        <v>977</v>
      </c>
      <c r="B22" s="127" t="s">
        <v>2781</v>
      </c>
      <c r="C22" s="129"/>
      <c r="D22" s="128"/>
      <c r="E22" s="136"/>
      <c r="F22" s="128"/>
      <c r="G22" s="136"/>
      <c r="H22" s="137"/>
      <c r="I22" s="135"/>
      <c r="J22" s="128"/>
      <c r="K22" s="136" t="s">
        <v>25</v>
      </c>
      <c r="L22" s="128"/>
      <c r="M22" s="136"/>
      <c r="N22" s="137"/>
      <c r="O22" s="117" t="s">
        <v>1511</v>
      </c>
      <c r="P22" s="118"/>
      <c r="Q22" s="119"/>
    </row>
    <row r="23" spans="1:17">
      <c r="A23" s="101" t="s">
        <v>977</v>
      </c>
      <c r="B23" s="127" t="s">
        <v>2782</v>
      </c>
      <c r="C23" s="129"/>
      <c r="D23" s="128"/>
      <c r="E23" s="136"/>
      <c r="F23" s="128"/>
      <c r="G23" s="136"/>
      <c r="H23" s="137"/>
      <c r="I23" s="135"/>
      <c r="J23" s="128"/>
      <c r="K23" s="136" t="s">
        <v>25</v>
      </c>
      <c r="L23" s="128"/>
      <c r="M23" s="136"/>
      <c r="N23" s="137"/>
      <c r="O23" s="117" t="s">
        <v>1511</v>
      </c>
      <c r="P23" s="118"/>
      <c r="Q23" s="119"/>
    </row>
    <row r="24" spans="1:17">
      <c r="A24" s="101" t="s">
        <v>977</v>
      </c>
      <c r="B24" s="127" t="s">
        <v>2783</v>
      </c>
      <c r="C24" s="129"/>
      <c r="D24" s="128"/>
      <c r="E24" s="136"/>
      <c r="F24" s="128"/>
      <c r="G24" s="136"/>
      <c r="H24" s="137"/>
      <c r="I24" s="135"/>
      <c r="J24" s="128" t="s">
        <v>980</v>
      </c>
      <c r="K24" s="136"/>
      <c r="L24" s="128"/>
      <c r="M24" s="136"/>
      <c r="N24" s="137"/>
      <c r="O24" s="117" t="s">
        <v>1533</v>
      </c>
      <c r="P24" s="118"/>
      <c r="Q24" s="119"/>
    </row>
    <row r="25" spans="1:17">
      <c r="A25" s="101" t="s">
        <v>977</v>
      </c>
      <c r="B25" s="68" t="s">
        <v>1534</v>
      </c>
      <c r="C25" s="129"/>
      <c r="D25" s="128"/>
      <c r="E25" s="136"/>
      <c r="F25" s="128"/>
      <c r="G25" s="136"/>
      <c r="H25" s="137"/>
      <c r="I25" s="135" t="s">
        <v>443</v>
      </c>
      <c r="J25" s="128"/>
      <c r="K25" s="136"/>
      <c r="L25" s="128"/>
      <c r="M25" s="136"/>
      <c r="N25" s="137"/>
      <c r="O25" s="117" t="s">
        <v>1537</v>
      </c>
      <c r="P25" s="118"/>
      <c r="Q25" s="119"/>
    </row>
    <row r="26" spans="1:17">
      <c r="A26" s="101" t="s">
        <v>977</v>
      </c>
      <c r="B26" s="68" t="s">
        <v>1535</v>
      </c>
      <c r="C26" s="129"/>
      <c r="D26" s="128"/>
      <c r="E26" s="136"/>
      <c r="F26" s="128"/>
      <c r="G26" s="136"/>
      <c r="H26" s="137"/>
      <c r="I26" s="135" t="s">
        <v>443</v>
      </c>
      <c r="J26" s="128"/>
      <c r="K26" s="136"/>
      <c r="L26" s="128"/>
      <c r="M26" s="136"/>
      <c r="N26" s="137"/>
      <c r="O26" s="117" t="s">
        <v>1537</v>
      </c>
      <c r="P26" s="118"/>
      <c r="Q26" s="119"/>
    </row>
    <row r="27" spans="1:17" ht="28">
      <c r="A27" s="101" t="s">
        <v>977</v>
      </c>
      <c r="B27" s="127" t="s">
        <v>1536</v>
      </c>
      <c r="C27" s="129"/>
      <c r="D27" s="128"/>
      <c r="E27" s="136"/>
      <c r="F27" s="128"/>
      <c r="G27" s="136"/>
      <c r="H27" s="137"/>
      <c r="I27" s="135"/>
      <c r="J27" s="128"/>
      <c r="K27" s="136" t="s">
        <v>443</v>
      </c>
      <c r="L27" s="128"/>
      <c r="M27" s="136"/>
      <c r="N27" s="137"/>
      <c r="O27" s="117" t="s">
        <v>1538</v>
      </c>
      <c r="P27" s="118"/>
      <c r="Q27" s="119"/>
    </row>
    <row r="28" spans="1:17">
      <c r="A28" s="101" t="s">
        <v>977</v>
      </c>
      <c r="B28" s="127" t="s">
        <v>1539</v>
      </c>
      <c r="C28" s="129"/>
      <c r="D28" s="128"/>
      <c r="E28" s="136"/>
      <c r="F28" s="128"/>
      <c r="G28" s="136"/>
      <c r="H28" s="137"/>
      <c r="I28" s="135" t="s">
        <v>174</v>
      </c>
      <c r="J28" s="128"/>
      <c r="K28" s="136"/>
      <c r="L28" s="128"/>
      <c r="M28" s="136"/>
      <c r="N28" s="137"/>
      <c r="O28" s="117" t="s">
        <v>1538</v>
      </c>
      <c r="P28" s="118"/>
      <c r="Q28" s="119"/>
    </row>
    <row r="29" spans="1:17" ht="28">
      <c r="A29" s="101" t="s">
        <v>977</v>
      </c>
      <c r="B29" s="127" t="s">
        <v>1541</v>
      </c>
      <c r="C29" s="129"/>
      <c r="D29" s="128"/>
      <c r="E29" s="136"/>
      <c r="F29" s="128"/>
      <c r="G29" s="136"/>
      <c r="H29" s="137"/>
      <c r="I29" s="135"/>
      <c r="J29" s="128"/>
      <c r="K29" s="136" t="s">
        <v>443</v>
      </c>
      <c r="L29" s="128"/>
      <c r="M29" s="136"/>
      <c r="N29" s="137"/>
      <c r="O29" s="117"/>
      <c r="P29" s="118"/>
      <c r="Q29" s="119"/>
    </row>
    <row r="30" spans="1:17">
      <c r="A30" s="101" t="s">
        <v>977</v>
      </c>
      <c r="B30" s="127" t="s">
        <v>1542</v>
      </c>
      <c r="C30" s="129"/>
      <c r="D30" s="128" t="s">
        <v>174</v>
      </c>
      <c r="E30" s="136"/>
      <c r="F30" s="128"/>
      <c r="G30" s="136"/>
      <c r="H30" s="137"/>
      <c r="I30" s="135"/>
      <c r="J30" s="128"/>
      <c r="K30" s="136"/>
      <c r="L30" s="128"/>
      <c r="M30" s="136"/>
      <c r="N30" s="137"/>
      <c r="O30" s="117"/>
      <c r="P30" s="118"/>
      <c r="Q30" s="119"/>
    </row>
    <row r="31" spans="1:17">
      <c r="B31" s="151" t="s">
        <v>29</v>
      </c>
      <c r="C31" s="85"/>
      <c r="D31" s="75"/>
      <c r="E31" s="76"/>
      <c r="F31" s="75"/>
      <c r="G31" s="76"/>
      <c r="H31" s="70"/>
      <c r="I31" s="69"/>
      <c r="J31" s="75"/>
      <c r="K31" s="76"/>
      <c r="L31" s="75"/>
      <c r="M31" s="76"/>
      <c r="N31" s="70"/>
      <c r="O31" s="120"/>
      <c r="P31" s="121"/>
      <c r="Q31" s="122"/>
    </row>
    <row r="32" spans="1:17">
      <c r="A32" s="101" t="s">
        <v>978</v>
      </c>
      <c r="B32" s="68" t="s">
        <v>1512</v>
      </c>
      <c r="C32" s="85"/>
      <c r="D32" s="75"/>
      <c r="E32" s="76"/>
      <c r="F32" s="75"/>
      <c r="G32" s="76"/>
      <c r="H32" s="70"/>
      <c r="I32" s="69"/>
      <c r="J32" s="75"/>
      <c r="K32" s="76"/>
      <c r="L32" s="75"/>
      <c r="M32" s="76"/>
      <c r="N32" s="70" t="s">
        <v>443</v>
      </c>
      <c r="O32" s="120"/>
      <c r="P32" s="121"/>
      <c r="Q32" s="122"/>
    </row>
    <row r="33" spans="1:17">
      <c r="A33" s="101" t="s">
        <v>978</v>
      </c>
      <c r="B33" s="68" t="s">
        <v>1514</v>
      </c>
      <c r="C33" s="85"/>
      <c r="D33" s="75"/>
      <c r="E33" s="76"/>
      <c r="F33" s="75"/>
      <c r="G33" s="76"/>
      <c r="H33" s="70"/>
      <c r="I33" s="69"/>
      <c r="J33" s="75"/>
      <c r="K33" s="76"/>
      <c r="L33" s="75"/>
      <c r="M33" s="76"/>
      <c r="N33" s="70" t="s">
        <v>443</v>
      </c>
      <c r="O33" s="117" t="s">
        <v>1520</v>
      </c>
      <c r="P33" s="121"/>
      <c r="Q33" s="122"/>
    </row>
    <row r="34" spans="1:17" ht="24">
      <c r="A34" s="101" t="s">
        <v>978</v>
      </c>
      <c r="B34" s="68" t="s">
        <v>1515</v>
      </c>
      <c r="C34" s="85"/>
      <c r="D34" s="75"/>
      <c r="E34" s="76"/>
      <c r="F34" s="75"/>
      <c r="G34" s="76"/>
      <c r="H34" s="70" t="s">
        <v>443</v>
      </c>
      <c r="I34" s="69"/>
      <c r="J34" s="75"/>
      <c r="K34" s="76"/>
      <c r="L34" s="75"/>
      <c r="M34" s="76"/>
      <c r="N34" s="70"/>
      <c r="O34" s="117" t="s">
        <v>1520</v>
      </c>
      <c r="P34" s="121"/>
      <c r="Q34" s="122"/>
    </row>
    <row r="35" spans="1:17" ht="36">
      <c r="A35" s="101" t="s">
        <v>978</v>
      </c>
      <c r="B35" s="68" t="s">
        <v>1516</v>
      </c>
      <c r="C35" s="85"/>
      <c r="D35" s="75"/>
      <c r="E35" s="76"/>
      <c r="F35" s="75"/>
      <c r="G35" s="76"/>
      <c r="H35" s="70" t="s">
        <v>443</v>
      </c>
      <c r="I35" s="69"/>
      <c r="J35" s="75"/>
      <c r="K35" s="76"/>
      <c r="L35" s="75"/>
      <c r="M35" s="76"/>
      <c r="N35" s="70"/>
      <c r="O35" s="117" t="s">
        <v>1520</v>
      </c>
      <c r="P35" s="121"/>
      <c r="Q35" s="122"/>
    </row>
    <row r="36" spans="1:17" ht="24">
      <c r="A36" s="101" t="s">
        <v>978</v>
      </c>
      <c r="B36" s="68" t="s">
        <v>1517</v>
      </c>
      <c r="C36" s="85"/>
      <c r="D36" s="75"/>
      <c r="E36" s="76"/>
      <c r="F36" s="75"/>
      <c r="G36" s="76"/>
      <c r="H36" s="70" t="s">
        <v>443</v>
      </c>
      <c r="I36" s="69"/>
      <c r="J36" s="75"/>
      <c r="K36" s="76"/>
      <c r="L36" s="75"/>
      <c r="M36" s="76"/>
      <c r="N36" s="70"/>
      <c r="O36" s="117" t="s">
        <v>1520</v>
      </c>
      <c r="P36" s="121"/>
      <c r="Q36" s="122"/>
    </row>
    <row r="37" spans="1:17">
      <c r="A37" s="101" t="s">
        <v>978</v>
      </c>
      <c r="B37" s="68" t="s">
        <v>1518</v>
      </c>
      <c r="C37" s="85"/>
      <c r="D37" s="75"/>
      <c r="E37" s="76"/>
      <c r="F37" s="75"/>
      <c r="G37" s="76"/>
      <c r="H37" s="70" t="s">
        <v>443</v>
      </c>
      <c r="I37" s="69"/>
      <c r="J37" s="75"/>
      <c r="K37" s="76"/>
      <c r="L37" s="75"/>
      <c r="M37" s="76"/>
      <c r="N37" s="70"/>
      <c r="O37" s="117" t="s">
        <v>1520</v>
      </c>
      <c r="P37" s="121"/>
      <c r="Q37" s="122"/>
    </row>
    <row r="38" spans="1:17">
      <c r="A38" s="101" t="s">
        <v>978</v>
      </c>
      <c r="B38" s="68" t="s">
        <v>1521</v>
      </c>
      <c r="C38" s="85"/>
      <c r="D38" s="75"/>
      <c r="E38" s="76"/>
      <c r="F38" s="75"/>
      <c r="G38" s="76"/>
      <c r="H38" s="70" t="s">
        <v>443</v>
      </c>
      <c r="I38" s="69"/>
      <c r="J38" s="75"/>
      <c r="K38" s="76"/>
      <c r="L38" s="75"/>
      <c r="M38" s="76"/>
      <c r="N38" s="70"/>
      <c r="O38" s="117" t="s">
        <v>1519</v>
      </c>
      <c r="P38" s="121"/>
      <c r="Q38" s="122"/>
    </row>
    <row r="39" spans="1:17" ht="24">
      <c r="A39" s="101" t="s">
        <v>978</v>
      </c>
      <c r="B39" s="68" t="s">
        <v>1522</v>
      </c>
      <c r="C39" s="85"/>
      <c r="D39" s="75"/>
      <c r="E39" s="76"/>
      <c r="F39" s="75"/>
      <c r="G39" s="76"/>
      <c r="H39" s="70" t="s">
        <v>443</v>
      </c>
      <c r="I39" s="69"/>
      <c r="J39" s="75"/>
      <c r="K39" s="76"/>
      <c r="L39" s="75"/>
      <c r="M39" s="76"/>
      <c r="N39" s="70"/>
      <c r="O39" s="117" t="s">
        <v>1519</v>
      </c>
      <c r="P39" s="121"/>
      <c r="Q39" s="122"/>
    </row>
    <row r="40" spans="1:17" ht="24">
      <c r="A40" s="101" t="s">
        <v>978</v>
      </c>
      <c r="B40" s="68" t="s">
        <v>1523</v>
      </c>
      <c r="C40" s="85"/>
      <c r="D40" s="75"/>
      <c r="E40" s="76"/>
      <c r="F40" s="75"/>
      <c r="G40" s="76"/>
      <c r="H40" s="70" t="s">
        <v>443</v>
      </c>
      <c r="I40" s="69"/>
      <c r="J40" s="75"/>
      <c r="K40" s="76"/>
      <c r="L40" s="75"/>
      <c r="M40" s="76"/>
      <c r="N40" s="70"/>
      <c r="O40" s="117" t="s">
        <v>1519</v>
      </c>
      <c r="P40" s="121"/>
      <c r="Q40" s="122"/>
    </row>
    <row r="41" spans="1:17">
      <c r="A41" s="101" t="s">
        <v>978</v>
      </c>
      <c r="B41" s="68" t="s">
        <v>1524</v>
      </c>
      <c r="C41" s="85"/>
      <c r="D41" s="75" t="s">
        <v>25</v>
      </c>
      <c r="E41" s="76"/>
      <c r="F41" s="75"/>
      <c r="G41" s="76"/>
      <c r="H41" s="70"/>
      <c r="I41" s="69"/>
      <c r="J41" s="75"/>
      <c r="K41" s="76"/>
      <c r="L41" s="75"/>
      <c r="M41" s="76"/>
      <c r="N41" s="70"/>
      <c r="O41" s="120" t="s">
        <v>1525</v>
      </c>
      <c r="P41" s="121"/>
      <c r="Q41" s="122"/>
    </row>
    <row r="42" spans="1:17" ht="24">
      <c r="A42" s="101" t="s">
        <v>978</v>
      </c>
      <c r="B42" s="68" t="s">
        <v>1528</v>
      </c>
      <c r="C42" s="85"/>
      <c r="D42" s="75"/>
      <c r="E42" s="76"/>
      <c r="F42" s="75"/>
      <c r="G42" s="76"/>
      <c r="H42" s="70" t="s">
        <v>17</v>
      </c>
      <c r="I42" s="69"/>
      <c r="J42" s="75"/>
      <c r="K42" s="76"/>
      <c r="L42" s="75"/>
      <c r="M42" s="76"/>
      <c r="N42" s="70"/>
      <c r="O42" s="120" t="s">
        <v>1532</v>
      </c>
      <c r="P42" s="121"/>
      <c r="Q42" s="122"/>
    </row>
    <row r="43" spans="1:17" ht="24">
      <c r="A43" s="101" t="s">
        <v>978</v>
      </c>
      <c r="B43" s="68" t="s">
        <v>1526</v>
      </c>
      <c r="C43" s="85"/>
      <c r="D43" s="75"/>
      <c r="E43" s="76"/>
      <c r="F43" s="75"/>
      <c r="G43" s="76"/>
      <c r="H43" s="70" t="s">
        <v>443</v>
      </c>
      <c r="I43" s="69"/>
      <c r="J43" s="75"/>
      <c r="K43" s="76"/>
      <c r="L43" s="75"/>
      <c r="M43" s="76"/>
      <c r="N43" s="70"/>
      <c r="O43" s="120" t="s">
        <v>1532</v>
      </c>
      <c r="P43" s="121"/>
      <c r="Q43" s="122"/>
    </row>
    <row r="44" spans="1:17" ht="24">
      <c r="A44" s="101" t="s">
        <v>978</v>
      </c>
      <c r="B44" s="68" t="s">
        <v>1527</v>
      </c>
      <c r="C44" s="85"/>
      <c r="D44" s="75"/>
      <c r="E44" s="76"/>
      <c r="F44" s="75"/>
      <c r="G44" s="76"/>
      <c r="H44" s="70" t="s">
        <v>443</v>
      </c>
      <c r="I44" s="69"/>
      <c r="J44" s="75"/>
      <c r="K44" s="76"/>
      <c r="L44" s="75"/>
      <c r="M44" s="76"/>
      <c r="N44" s="70"/>
      <c r="O44" s="120" t="s">
        <v>1532</v>
      </c>
      <c r="P44" s="121"/>
      <c r="Q44" s="122"/>
    </row>
    <row r="45" spans="1:17">
      <c r="A45" s="101" t="s">
        <v>978</v>
      </c>
      <c r="B45" s="68" t="s">
        <v>1529</v>
      </c>
      <c r="C45" s="85"/>
      <c r="D45" s="75"/>
      <c r="E45" s="76" t="s">
        <v>17</v>
      </c>
      <c r="F45" s="75"/>
      <c r="G45" s="76"/>
      <c r="H45" s="70"/>
      <c r="I45" s="69"/>
      <c r="J45" s="75"/>
      <c r="K45" s="76"/>
      <c r="L45" s="75"/>
      <c r="M45" s="76"/>
      <c r="N45" s="70"/>
      <c r="O45" s="120" t="s">
        <v>1532</v>
      </c>
      <c r="P45" s="121"/>
      <c r="Q45" s="122"/>
    </row>
    <row r="46" spans="1:17">
      <c r="A46" s="101" t="s">
        <v>978</v>
      </c>
      <c r="B46" s="68" t="s">
        <v>1531</v>
      </c>
      <c r="C46" s="85"/>
      <c r="D46" s="75"/>
      <c r="E46" s="76" t="s">
        <v>17</v>
      </c>
      <c r="F46" s="75"/>
      <c r="G46" s="76"/>
      <c r="H46" s="70"/>
      <c r="I46" s="69"/>
      <c r="J46" s="75"/>
      <c r="K46" s="76"/>
      <c r="L46" s="75"/>
      <c r="M46" s="76"/>
      <c r="N46" s="70"/>
      <c r="O46" s="120" t="s">
        <v>1532</v>
      </c>
      <c r="P46" s="121"/>
      <c r="Q46" s="122"/>
    </row>
    <row r="47" spans="1:17">
      <c r="A47" s="101" t="s">
        <v>978</v>
      </c>
      <c r="B47" s="68" t="s">
        <v>1530</v>
      </c>
      <c r="C47" s="85"/>
      <c r="D47" s="75"/>
      <c r="E47" s="76"/>
      <c r="F47" s="75"/>
      <c r="G47" s="76"/>
      <c r="H47" s="70"/>
      <c r="I47" s="69" t="s">
        <v>25</v>
      </c>
      <c r="J47" s="75"/>
      <c r="K47" s="76"/>
      <c r="L47" s="75"/>
      <c r="M47" s="76"/>
      <c r="N47" s="70"/>
      <c r="O47" s="120" t="s">
        <v>1532</v>
      </c>
      <c r="P47" s="121"/>
      <c r="Q47" s="122"/>
    </row>
    <row r="48" spans="1:17">
      <c r="B48" s="151" t="s">
        <v>30</v>
      </c>
      <c r="C48" s="85"/>
      <c r="D48" s="75"/>
      <c r="E48" s="76"/>
      <c r="F48" s="75"/>
      <c r="G48" s="76"/>
      <c r="H48" s="70"/>
      <c r="I48" s="69"/>
      <c r="J48" s="75"/>
      <c r="K48" s="76"/>
      <c r="L48" s="75"/>
      <c r="M48" s="76"/>
      <c r="N48" s="70"/>
      <c r="O48" s="120"/>
      <c r="P48" s="121"/>
      <c r="Q48" s="122"/>
    </row>
    <row r="49" spans="1:17" ht="24">
      <c r="A49" s="101" t="s">
        <v>979</v>
      </c>
      <c r="B49" s="68" t="s">
        <v>1540</v>
      </c>
      <c r="C49" s="85"/>
      <c r="D49" s="75"/>
      <c r="E49" s="76"/>
      <c r="F49" s="75"/>
      <c r="G49" s="76"/>
      <c r="H49" s="70"/>
      <c r="I49" s="69"/>
      <c r="J49" s="75"/>
      <c r="K49" s="76"/>
      <c r="L49" s="75"/>
      <c r="M49" s="76"/>
      <c r="N49" s="70" t="s">
        <v>443</v>
      </c>
      <c r="O49" s="120"/>
      <c r="P49" s="121"/>
      <c r="Q49" s="122"/>
    </row>
    <row r="50" spans="1:17" ht="24">
      <c r="A50" s="101" t="s">
        <v>979</v>
      </c>
      <c r="B50" s="68" t="s">
        <v>1545</v>
      </c>
      <c r="C50" s="85"/>
      <c r="D50" s="75"/>
      <c r="E50" s="76"/>
      <c r="F50" s="75"/>
      <c r="G50" s="76"/>
      <c r="H50" s="70"/>
      <c r="I50" s="69"/>
      <c r="J50" s="75"/>
      <c r="K50" s="76"/>
      <c r="L50" s="75"/>
      <c r="M50" s="76"/>
      <c r="N50" s="70" t="s">
        <v>443</v>
      </c>
      <c r="O50" s="120"/>
      <c r="P50" s="121"/>
      <c r="Q50" s="122"/>
    </row>
    <row r="51" spans="1:17" ht="24">
      <c r="A51" s="101" t="s">
        <v>979</v>
      </c>
      <c r="B51" s="68" t="s">
        <v>1546</v>
      </c>
      <c r="C51" s="85"/>
      <c r="D51" s="75"/>
      <c r="E51" s="76"/>
      <c r="F51" s="75"/>
      <c r="G51" s="76"/>
      <c r="H51" s="70"/>
      <c r="I51" s="69"/>
      <c r="J51" s="75"/>
      <c r="K51" s="76"/>
      <c r="L51" s="75"/>
      <c r="M51" s="76"/>
      <c r="N51" s="70" t="s">
        <v>443</v>
      </c>
      <c r="O51" s="120"/>
      <c r="P51" s="121"/>
      <c r="Q51" s="122"/>
    </row>
    <row r="52" spans="1:17">
      <c r="B52" s="151" t="s">
        <v>31</v>
      </c>
      <c r="C52" s="85"/>
      <c r="D52" s="75"/>
      <c r="E52" s="76"/>
      <c r="F52" s="75"/>
      <c r="G52" s="76"/>
      <c r="H52" s="70"/>
      <c r="I52" s="69"/>
      <c r="J52" s="75"/>
      <c r="K52" s="76"/>
      <c r="L52" s="75"/>
      <c r="M52" s="76"/>
      <c r="N52" s="70"/>
      <c r="O52" s="120"/>
      <c r="P52" s="121"/>
      <c r="Q52" s="122"/>
    </row>
    <row r="53" spans="1:17">
      <c r="B53" s="68"/>
      <c r="C53" s="85"/>
      <c r="D53" s="75"/>
      <c r="E53" s="76"/>
      <c r="F53" s="75"/>
      <c r="G53" s="76"/>
      <c r="H53" s="70"/>
      <c r="I53" s="69"/>
      <c r="J53" s="75"/>
      <c r="K53" s="76"/>
      <c r="L53" s="75"/>
      <c r="M53" s="76"/>
      <c r="N53" s="70"/>
      <c r="O53" s="120"/>
      <c r="P53" s="121"/>
      <c r="Q53" s="122"/>
    </row>
    <row r="54" spans="1:17" ht="23.25" customHeight="1">
      <c r="B54" s="151" t="s">
        <v>1072</v>
      </c>
      <c r="C54" s="103"/>
      <c r="D54" s="79"/>
      <c r="E54" s="80"/>
      <c r="F54" s="79"/>
      <c r="G54" s="80"/>
      <c r="H54" s="81"/>
      <c r="I54" s="78"/>
      <c r="J54" s="79"/>
      <c r="K54" s="80"/>
      <c r="L54" s="79"/>
      <c r="M54" s="80"/>
      <c r="N54" s="81"/>
      <c r="O54" s="125"/>
      <c r="P54" s="123"/>
      <c r="Q54" s="124"/>
    </row>
    <row r="55" spans="1:17" ht="24">
      <c r="A55" s="101" t="s">
        <v>981</v>
      </c>
      <c r="B55" s="68" t="s">
        <v>1513</v>
      </c>
      <c r="C55" s="103"/>
      <c r="D55" s="79"/>
      <c r="E55" s="80"/>
      <c r="F55" s="79"/>
      <c r="G55" s="80"/>
      <c r="H55" s="81"/>
      <c r="I55" s="78"/>
      <c r="J55" s="79"/>
      <c r="K55" s="80"/>
      <c r="L55" s="79"/>
      <c r="M55" s="80"/>
      <c r="N55" s="81" t="s">
        <v>443</v>
      </c>
      <c r="O55" s="125"/>
      <c r="P55" s="123"/>
      <c r="Q55" s="124"/>
    </row>
    <row r="56" spans="1:17" ht="24">
      <c r="A56" s="101" t="s">
        <v>981</v>
      </c>
      <c r="B56" s="68" t="s">
        <v>1544</v>
      </c>
      <c r="C56" s="103"/>
      <c r="D56" s="79"/>
      <c r="E56" s="80"/>
      <c r="F56" s="79"/>
      <c r="G56" s="80"/>
      <c r="H56" s="81"/>
      <c r="I56" s="78"/>
      <c r="J56" s="79"/>
      <c r="K56" s="80"/>
      <c r="L56" s="79"/>
      <c r="M56" s="80"/>
      <c r="N56" s="81" t="s">
        <v>443</v>
      </c>
      <c r="O56" s="125"/>
      <c r="P56" s="123"/>
      <c r="Q56" s="124"/>
    </row>
    <row r="57" spans="1:17" ht="24">
      <c r="A57" s="101" t="s">
        <v>981</v>
      </c>
      <c r="B57" s="68" t="s">
        <v>1543</v>
      </c>
      <c r="C57" s="103"/>
      <c r="D57" s="79"/>
      <c r="E57" s="80"/>
      <c r="F57" s="79"/>
      <c r="G57" s="80"/>
      <c r="H57" s="81"/>
      <c r="I57" s="78"/>
      <c r="J57" s="79"/>
      <c r="K57" s="80"/>
      <c r="L57" s="79"/>
      <c r="M57" s="80"/>
      <c r="N57" s="81" t="s">
        <v>443</v>
      </c>
      <c r="O57" s="125"/>
      <c r="P57" s="123"/>
      <c r="Q57" s="124"/>
    </row>
    <row r="58" spans="1:17">
      <c r="B58" s="89" t="s">
        <v>274</v>
      </c>
      <c r="C58" s="90">
        <f>SUBTOTAL(3,$C$6:$C$57)</f>
        <v>2</v>
      </c>
      <c r="D58" s="90">
        <f t="shared" ref="D58:N58" si="0">SUBTOTAL(3,D6:D57)</f>
        <v>2</v>
      </c>
      <c r="E58" s="90">
        <f t="shared" si="0"/>
        <v>10</v>
      </c>
      <c r="F58" s="90">
        <f t="shared" si="0"/>
        <v>0</v>
      </c>
      <c r="G58" s="90">
        <f t="shared" si="0"/>
        <v>0</v>
      </c>
      <c r="H58" s="90">
        <f t="shared" si="0"/>
        <v>10</v>
      </c>
      <c r="I58" s="90">
        <f t="shared" si="0"/>
        <v>8</v>
      </c>
      <c r="J58" s="90">
        <f t="shared" si="0"/>
        <v>1</v>
      </c>
      <c r="K58" s="90">
        <f t="shared" si="0"/>
        <v>4</v>
      </c>
      <c r="L58" s="90">
        <f t="shared" si="0"/>
        <v>0</v>
      </c>
      <c r="M58" s="90">
        <f t="shared" si="0"/>
        <v>0</v>
      </c>
      <c r="N58" s="90">
        <f t="shared" si="0"/>
        <v>9</v>
      </c>
      <c r="O58" s="126"/>
      <c r="P58" s="126"/>
      <c r="Q58" s="126"/>
    </row>
    <row r="59" spans="1:17">
      <c r="B59" s="102" t="s">
        <v>284</v>
      </c>
      <c r="C59" s="1"/>
      <c r="D59" s="1"/>
      <c r="E59" s="1"/>
      <c r="F59" s="1"/>
      <c r="G59" s="1"/>
      <c r="H59" s="91">
        <f>SUM(C58:H58)</f>
        <v>24</v>
      </c>
      <c r="I59" s="1"/>
      <c r="J59" s="1"/>
      <c r="K59" s="1"/>
      <c r="L59" s="1"/>
      <c r="M59" s="1"/>
      <c r="N59" s="91">
        <f>SUM(I58:N58)</f>
        <v>22</v>
      </c>
    </row>
    <row r="60" spans="1:17">
      <c r="B60" s="9" t="s">
        <v>283</v>
      </c>
      <c r="C60" s="5"/>
      <c r="N60" s="88">
        <f>N59+H59</f>
        <v>46</v>
      </c>
    </row>
    <row r="61" spans="1:17">
      <c r="B61" s="9"/>
      <c r="C61" s="5"/>
      <c r="N61" s="88"/>
    </row>
    <row r="62" spans="1:17">
      <c r="B62" s="6" t="s">
        <v>285</v>
      </c>
      <c r="O62" s="146" t="s">
        <v>552</v>
      </c>
      <c r="P62" s="146" t="s">
        <v>553</v>
      </c>
      <c r="Q62" s="146" t="s">
        <v>554</v>
      </c>
    </row>
    <row r="63" spans="1:17">
      <c r="B63" s="92" t="s">
        <v>276</v>
      </c>
      <c r="C63" s="93">
        <f>COUNTIF($C$6:$C$57,"O")</f>
        <v>0</v>
      </c>
      <c r="D63" s="93">
        <f t="shared" ref="D63:N63" si="1">COUNTIF(D6:D57,"O")</f>
        <v>0</v>
      </c>
      <c r="E63" s="93">
        <f t="shared" si="1"/>
        <v>0</v>
      </c>
      <c r="F63" s="93">
        <f t="shared" si="1"/>
        <v>0</v>
      </c>
      <c r="G63" s="93">
        <f t="shared" si="1"/>
        <v>0</v>
      </c>
      <c r="H63" s="93">
        <f t="shared" si="1"/>
        <v>0</v>
      </c>
      <c r="I63" s="93">
        <f t="shared" si="1"/>
        <v>0</v>
      </c>
      <c r="J63" s="93">
        <f t="shared" si="1"/>
        <v>0</v>
      </c>
      <c r="K63" s="93">
        <f t="shared" si="1"/>
        <v>0</v>
      </c>
      <c r="L63" s="93">
        <f t="shared" si="1"/>
        <v>0</v>
      </c>
      <c r="M63" s="93">
        <f t="shared" si="1"/>
        <v>0</v>
      </c>
      <c r="N63" s="93">
        <f t="shared" si="1"/>
        <v>0</v>
      </c>
      <c r="O63">
        <f t="shared" ref="O63:O68" si="2">SUM(C63:H63)</f>
        <v>0</v>
      </c>
      <c r="P63">
        <f t="shared" ref="P63:P68" si="3">SUM(I63:N63)</f>
        <v>0</v>
      </c>
      <c r="Q63">
        <f t="shared" ref="Q63:Q68" si="4">SUM(C63:N63)</f>
        <v>0</v>
      </c>
    </row>
    <row r="64" spans="1:17">
      <c r="B64" s="94" t="s">
        <v>448</v>
      </c>
      <c r="C64" s="95">
        <f t="shared" ref="C64:N64" si="5">COUNTIF(C$6:C$57,"B")</f>
        <v>0</v>
      </c>
      <c r="D64" s="95">
        <f t="shared" si="5"/>
        <v>0</v>
      </c>
      <c r="E64" s="95">
        <f t="shared" si="5"/>
        <v>0</v>
      </c>
      <c r="F64" s="95">
        <f t="shared" si="5"/>
        <v>0</v>
      </c>
      <c r="G64" s="95">
        <f t="shared" si="5"/>
        <v>0</v>
      </c>
      <c r="H64" s="95">
        <f t="shared" si="5"/>
        <v>9</v>
      </c>
      <c r="I64" s="95">
        <f t="shared" si="5"/>
        <v>2</v>
      </c>
      <c r="J64" s="95">
        <f t="shared" si="5"/>
        <v>0</v>
      </c>
      <c r="K64" s="95">
        <f t="shared" si="5"/>
        <v>2</v>
      </c>
      <c r="L64" s="95">
        <f t="shared" si="5"/>
        <v>0</v>
      </c>
      <c r="M64" s="95">
        <f t="shared" si="5"/>
        <v>0</v>
      </c>
      <c r="N64" s="95">
        <f t="shared" si="5"/>
        <v>8</v>
      </c>
      <c r="O64">
        <f t="shared" si="2"/>
        <v>9</v>
      </c>
      <c r="P64">
        <f t="shared" si="3"/>
        <v>12</v>
      </c>
      <c r="Q64">
        <f t="shared" si="4"/>
        <v>21</v>
      </c>
    </row>
    <row r="65" spans="2:17">
      <c r="B65" s="94" t="s">
        <v>277</v>
      </c>
      <c r="C65" s="95">
        <f t="shared" ref="C65:N65" si="6">COUNTIF(C6:C57,"P")</f>
        <v>2</v>
      </c>
      <c r="D65" s="95">
        <f t="shared" si="6"/>
        <v>1</v>
      </c>
      <c r="E65" s="95">
        <f t="shared" si="6"/>
        <v>1</v>
      </c>
      <c r="F65" s="95">
        <f t="shared" si="6"/>
        <v>0</v>
      </c>
      <c r="G65" s="95">
        <f t="shared" si="6"/>
        <v>0</v>
      </c>
      <c r="H65" s="95">
        <f t="shared" si="6"/>
        <v>0</v>
      </c>
      <c r="I65" s="95">
        <f t="shared" si="6"/>
        <v>4</v>
      </c>
      <c r="J65" s="95">
        <f t="shared" si="6"/>
        <v>1</v>
      </c>
      <c r="K65" s="95">
        <f t="shared" si="6"/>
        <v>2</v>
      </c>
      <c r="L65" s="95">
        <f t="shared" si="6"/>
        <v>0</v>
      </c>
      <c r="M65" s="95">
        <f t="shared" si="6"/>
        <v>0</v>
      </c>
      <c r="N65" s="95">
        <f t="shared" si="6"/>
        <v>1</v>
      </c>
      <c r="O65">
        <f t="shared" si="2"/>
        <v>4</v>
      </c>
      <c r="P65">
        <f t="shared" si="3"/>
        <v>8</v>
      </c>
      <c r="Q65">
        <f t="shared" si="4"/>
        <v>12</v>
      </c>
    </row>
    <row r="66" spans="2:17">
      <c r="B66" s="94" t="s">
        <v>278</v>
      </c>
      <c r="C66" s="95">
        <f t="shared" ref="C66:N66" si="7">COUNTIF(C6:C57,"$")</f>
        <v>0</v>
      </c>
      <c r="D66" s="95">
        <f t="shared" si="7"/>
        <v>0</v>
      </c>
      <c r="E66" s="95">
        <f t="shared" si="7"/>
        <v>9</v>
      </c>
      <c r="F66" s="95">
        <f t="shared" si="7"/>
        <v>0</v>
      </c>
      <c r="G66" s="95">
        <f t="shared" si="7"/>
        <v>0</v>
      </c>
      <c r="H66" s="95">
        <f t="shared" si="7"/>
        <v>1</v>
      </c>
      <c r="I66" s="95">
        <f t="shared" si="7"/>
        <v>0</v>
      </c>
      <c r="J66" s="95">
        <f t="shared" si="7"/>
        <v>0</v>
      </c>
      <c r="K66" s="95">
        <f t="shared" si="7"/>
        <v>0</v>
      </c>
      <c r="L66" s="95">
        <f t="shared" si="7"/>
        <v>0</v>
      </c>
      <c r="M66" s="95">
        <f t="shared" si="7"/>
        <v>0</v>
      </c>
      <c r="N66" s="95">
        <f t="shared" si="7"/>
        <v>0</v>
      </c>
      <c r="O66">
        <f t="shared" si="2"/>
        <v>10</v>
      </c>
      <c r="P66">
        <f t="shared" si="3"/>
        <v>0</v>
      </c>
      <c r="Q66">
        <f t="shared" si="4"/>
        <v>10</v>
      </c>
    </row>
    <row r="67" spans="2:17">
      <c r="B67" s="94" t="s">
        <v>279</v>
      </c>
      <c r="C67" s="95">
        <f t="shared" ref="C67:N67" si="8">COUNTIF(C6:C57,"I")</f>
        <v>0</v>
      </c>
      <c r="D67" s="95">
        <f t="shared" si="8"/>
        <v>0</v>
      </c>
      <c r="E67" s="95">
        <f t="shared" si="8"/>
        <v>0</v>
      </c>
      <c r="F67" s="95">
        <f t="shared" si="8"/>
        <v>0</v>
      </c>
      <c r="G67" s="95">
        <f t="shared" si="8"/>
        <v>0</v>
      </c>
      <c r="H67" s="95">
        <f t="shared" si="8"/>
        <v>0</v>
      </c>
      <c r="I67" s="95">
        <f t="shared" si="8"/>
        <v>0</v>
      </c>
      <c r="J67" s="95">
        <f t="shared" si="8"/>
        <v>0</v>
      </c>
      <c r="K67" s="95">
        <f t="shared" si="8"/>
        <v>0</v>
      </c>
      <c r="L67" s="95">
        <f t="shared" si="8"/>
        <v>0</v>
      </c>
      <c r="M67" s="95">
        <f t="shared" si="8"/>
        <v>0</v>
      </c>
      <c r="N67" s="95">
        <f t="shared" si="8"/>
        <v>0</v>
      </c>
      <c r="O67">
        <f t="shared" si="2"/>
        <v>0</v>
      </c>
      <c r="P67">
        <f t="shared" si="3"/>
        <v>0</v>
      </c>
      <c r="Q67">
        <f t="shared" si="4"/>
        <v>0</v>
      </c>
    </row>
    <row r="68" spans="2:17" ht="15" thickBot="1">
      <c r="B68" s="94" t="s">
        <v>280</v>
      </c>
      <c r="C68" s="95">
        <f t="shared" ref="C68:N68" si="9">COUNTIF(C6:C57,"M")</f>
        <v>0</v>
      </c>
      <c r="D68" s="95">
        <f t="shared" si="9"/>
        <v>1</v>
      </c>
      <c r="E68" s="95">
        <f t="shared" si="9"/>
        <v>0</v>
      </c>
      <c r="F68" s="95">
        <f t="shared" si="9"/>
        <v>0</v>
      </c>
      <c r="G68" s="95">
        <f t="shared" si="9"/>
        <v>0</v>
      </c>
      <c r="H68" s="95">
        <f t="shared" si="9"/>
        <v>0</v>
      </c>
      <c r="I68" s="95">
        <f t="shared" si="9"/>
        <v>2</v>
      </c>
      <c r="J68" s="95">
        <f t="shared" si="9"/>
        <v>0</v>
      </c>
      <c r="K68" s="95">
        <f t="shared" si="9"/>
        <v>0</v>
      </c>
      <c r="L68" s="95">
        <f t="shared" si="9"/>
        <v>0</v>
      </c>
      <c r="M68" s="95">
        <f t="shared" si="9"/>
        <v>0</v>
      </c>
      <c r="N68" s="95">
        <f t="shared" si="9"/>
        <v>0</v>
      </c>
      <c r="O68">
        <f t="shared" si="2"/>
        <v>1</v>
      </c>
      <c r="P68">
        <f t="shared" si="3"/>
        <v>2</v>
      </c>
      <c r="Q68">
        <f t="shared" si="4"/>
        <v>3</v>
      </c>
    </row>
    <row r="69" spans="2:17" ht="15" thickTop="1">
      <c r="B69" s="96" t="s">
        <v>282</v>
      </c>
      <c r="C69" s="97">
        <f>SUM(C63:C68)</f>
        <v>2</v>
      </c>
      <c r="D69" s="97">
        <f t="shared" ref="D69:P69" si="10">SUM(D63:D68)</f>
        <v>2</v>
      </c>
      <c r="E69" s="97">
        <f t="shared" si="10"/>
        <v>10</v>
      </c>
      <c r="F69" s="97">
        <f t="shared" si="10"/>
        <v>0</v>
      </c>
      <c r="G69" s="97">
        <f t="shared" si="10"/>
        <v>0</v>
      </c>
      <c r="H69" s="97">
        <f t="shared" si="10"/>
        <v>10</v>
      </c>
      <c r="I69" s="97">
        <f t="shared" si="10"/>
        <v>8</v>
      </c>
      <c r="J69" s="97">
        <f t="shared" si="10"/>
        <v>1</v>
      </c>
      <c r="K69" s="97">
        <f t="shared" si="10"/>
        <v>4</v>
      </c>
      <c r="L69" s="97">
        <f t="shared" si="10"/>
        <v>0</v>
      </c>
      <c r="M69" s="97">
        <f t="shared" si="10"/>
        <v>0</v>
      </c>
      <c r="N69" s="97">
        <f t="shared" si="10"/>
        <v>9</v>
      </c>
      <c r="O69" s="97">
        <f t="shared" si="10"/>
        <v>24</v>
      </c>
      <c r="P69" s="97">
        <f t="shared" si="10"/>
        <v>22</v>
      </c>
      <c r="Q69" s="97">
        <f>SUM(Q63:Q68)</f>
        <v>46</v>
      </c>
    </row>
    <row r="70" spans="2:17">
      <c r="C70" s="86"/>
      <c r="N70">
        <f>SUM(C69:N69)</f>
        <v>46</v>
      </c>
    </row>
    <row r="72" spans="2:17">
      <c r="B72" s="98" t="s">
        <v>281</v>
      </c>
      <c r="C72" s="99">
        <f>IF(C69=C58,1,"ERROR")</f>
        <v>1</v>
      </c>
      <c r="D72" s="99">
        <f>IF(D69=D58,1,"ERROR")</f>
        <v>1</v>
      </c>
      <c r="E72" s="99">
        <f t="shared" ref="E72:N72" si="11">IF(E69=E58,1,"ERROR")</f>
        <v>1</v>
      </c>
      <c r="F72" s="99">
        <f t="shared" si="11"/>
        <v>1</v>
      </c>
      <c r="G72" s="99">
        <f t="shared" si="11"/>
        <v>1</v>
      </c>
      <c r="H72" s="99">
        <f t="shared" si="11"/>
        <v>1</v>
      </c>
      <c r="I72" s="99">
        <f t="shared" si="11"/>
        <v>1</v>
      </c>
      <c r="J72" s="99">
        <f t="shared" si="11"/>
        <v>1</v>
      </c>
      <c r="K72" s="99">
        <f t="shared" si="11"/>
        <v>1</v>
      </c>
      <c r="L72" s="99">
        <f t="shared" si="11"/>
        <v>1</v>
      </c>
      <c r="M72" s="99">
        <f t="shared" si="11"/>
        <v>1</v>
      </c>
      <c r="N72" s="99">
        <f t="shared" si="11"/>
        <v>1</v>
      </c>
    </row>
    <row r="75" spans="2:17">
      <c r="B75" s="92" t="s">
        <v>28</v>
      </c>
      <c r="C75" s="93">
        <f>COUNTIF($A$6:$A$57,"b")</f>
        <v>24</v>
      </c>
      <c r="D75" s="153">
        <f t="shared" ref="D75:D80" si="12">C75/$C$81</f>
        <v>0.52173913043478259</v>
      </c>
    </row>
    <row r="76" spans="2:17">
      <c r="B76" s="94" t="s">
        <v>29</v>
      </c>
      <c r="C76" s="95">
        <f>COUNTIF($A$6:$A$57,"e")</f>
        <v>16</v>
      </c>
      <c r="D76" s="153">
        <f t="shared" si="12"/>
        <v>0.34782608695652173</v>
      </c>
    </row>
    <row r="77" spans="2:17">
      <c r="B77" s="94" t="s">
        <v>30</v>
      </c>
      <c r="C77" s="95">
        <f>COUNTIF($A$6:$A$57,"s")</f>
        <v>3</v>
      </c>
      <c r="D77" s="153">
        <f t="shared" si="12"/>
        <v>6.5217391304347824E-2</v>
      </c>
    </row>
    <row r="78" spans="2:17">
      <c r="B78" s="94" t="s">
        <v>31</v>
      </c>
      <c r="C78" s="95">
        <f>COUNTIF($A$6:$A$57,"p")</f>
        <v>0</v>
      </c>
      <c r="D78" s="153">
        <f t="shared" si="12"/>
        <v>0</v>
      </c>
    </row>
    <row r="79" spans="2:17">
      <c r="B79" s="94" t="s">
        <v>390</v>
      </c>
      <c r="C79" s="95">
        <f>COUNTIF($A$6:$A$57,"eng")</f>
        <v>3</v>
      </c>
      <c r="D79" s="153">
        <f t="shared" si="12"/>
        <v>6.5217391304347824E-2</v>
      </c>
    </row>
    <row r="80" spans="2:17">
      <c r="B80" s="148" t="s">
        <v>1085</v>
      </c>
      <c r="C80" s="95">
        <f>COUNTIF($A$6:$A$57,"a")</f>
        <v>0</v>
      </c>
      <c r="D80" s="153">
        <f t="shared" si="12"/>
        <v>0</v>
      </c>
    </row>
    <row r="81" spans="1:16">
      <c r="C81" s="5">
        <f>SUM(C75:C80)</f>
        <v>46</v>
      </c>
      <c r="D81" s="5">
        <f>SUM(D75:D80)</f>
        <v>0.99999999999999989</v>
      </c>
    </row>
    <row r="84" spans="1:16" s="104" customFormat="1">
      <c r="A84" s="101"/>
      <c r="B84" s="28"/>
      <c r="C84" s="301" t="s">
        <v>9</v>
      </c>
      <c r="D84" s="302"/>
      <c r="E84" s="302"/>
      <c r="F84" s="302"/>
      <c r="G84" s="302"/>
      <c r="H84" s="303"/>
      <c r="I84" s="301" t="s">
        <v>8</v>
      </c>
      <c r="J84" s="302"/>
      <c r="K84" s="302"/>
      <c r="L84" s="302"/>
      <c r="M84" s="302"/>
      <c r="N84" s="304"/>
    </row>
    <row r="85" spans="1:16" s="104" customFormat="1">
      <c r="A85" s="101"/>
      <c r="B85" s="29"/>
      <c r="C85" s="83" t="s">
        <v>13</v>
      </c>
      <c r="D85" s="23"/>
      <c r="E85" s="23"/>
      <c r="F85" s="23"/>
      <c r="G85" s="23"/>
      <c r="H85" s="24" t="s">
        <v>12</v>
      </c>
      <c r="I85" s="22" t="s">
        <v>13</v>
      </c>
      <c r="J85" s="23"/>
      <c r="K85" s="23"/>
      <c r="L85" s="23"/>
      <c r="M85" s="23"/>
      <c r="N85" s="24" t="s">
        <v>12</v>
      </c>
    </row>
    <row r="86" spans="1:16" s="104" customFormat="1">
      <c r="A86" s="101"/>
      <c r="B86" s="67" t="s">
        <v>15</v>
      </c>
      <c r="C86" s="309" t="s">
        <v>2</v>
      </c>
      <c r="D86" s="310"/>
      <c r="E86" s="310" t="s">
        <v>1</v>
      </c>
      <c r="F86" s="310"/>
      <c r="G86" s="310" t="s">
        <v>0</v>
      </c>
      <c r="H86" s="311"/>
      <c r="I86" s="309" t="s">
        <v>2</v>
      </c>
      <c r="J86" s="310"/>
      <c r="K86" s="310" t="s">
        <v>1</v>
      </c>
      <c r="L86" s="310"/>
      <c r="M86" s="310" t="s">
        <v>0</v>
      </c>
      <c r="N86" s="311"/>
    </row>
    <row r="87" spans="1:16" s="104" customFormat="1">
      <c r="A87" s="101"/>
      <c r="B87" s="168" t="s">
        <v>213</v>
      </c>
      <c r="C87" s="84" t="s">
        <v>7</v>
      </c>
      <c r="D87" s="53" t="s">
        <v>6</v>
      </c>
      <c r="E87" s="53" t="s">
        <v>4</v>
      </c>
      <c r="F87" s="53" t="s">
        <v>5</v>
      </c>
      <c r="G87" s="53"/>
      <c r="H87" s="54" t="s">
        <v>3</v>
      </c>
      <c r="I87" s="52" t="s">
        <v>7</v>
      </c>
      <c r="J87" s="53" t="s">
        <v>6</v>
      </c>
      <c r="K87" s="53" t="s">
        <v>4</v>
      </c>
      <c r="L87" s="53" t="s">
        <v>5</v>
      </c>
      <c r="M87" s="53"/>
      <c r="N87" s="54" t="s">
        <v>3</v>
      </c>
    </row>
    <row r="88" spans="1:16" s="104" customFormat="1">
      <c r="A88" s="101"/>
      <c r="B88" s="92" t="s">
        <v>28</v>
      </c>
      <c r="C88" s="171">
        <f t="shared" ref="C88:N88" si="13">SUBTOTAL(3,C7:C30)</f>
        <v>2</v>
      </c>
      <c r="D88" s="93">
        <f t="shared" si="13"/>
        <v>1</v>
      </c>
      <c r="E88" s="93">
        <f t="shared" si="13"/>
        <v>8</v>
      </c>
      <c r="F88" s="93">
        <f t="shared" si="13"/>
        <v>0</v>
      </c>
      <c r="G88" s="93">
        <f t="shared" si="13"/>
        <v>0</v>
      </c>
      <c r="H88" s="172">
        <f t="shared" si="13"/>
        <v>0</v>
      </c>
      <c r="I88" s="171">
        <f t="shared" si="13"/>
        <v>7</v>
      </c>
      <c r="J88" s="93">
        <f t="shared" si="13"/>
        <v>1</v>
      </c>
      <c r="K88" s="93">
        <f t="shared" si="13"/>
        <v>4</v>
      </c>
      <c r="L88" s="93">
        <f t="shared" si="13"/>
        <v>0</v>
      </c>
      <c r="M88" s="93">
        <f t="shared" si="13"/>
        <v>0</v>
      </c>
      <c r="N88" s="172">
        <f t="shared" si="13"/>
        <v>1</v>
      </c>
      <c r="O88" s="93">
        <f>COUNTIF($A$6:$A$191,"b")</f>
        <v>24</v>
      </c>
      <c r="P88" s="170">
        <f>O88/O98</f>
        <v>0.52173913043478259</v>
      </c>
    </row>
    <row r="89" spans="1:16" s="104" customFormat="1">
      <c r="A89" s="101"/>
      <c r="B89" s="94"/>
      <c r="C89" s="173"/>
      <c r="D89" s="95"/>
      <c r="E89" s="95"/>
      <c r="F89" s="95"/>
      <c r="G89" s="95"/>
      <c r="H89" s="176">
        <f>(SUM(C88:H88))/O98</f>
        <v>0.2391304347826087</v>
      </c>
      <c r="I89" s="173"/>
      <c r="J89" s="95"/>
      <c r="K89" s="95"/>
      <c r="L89" s="95"/>
      <c r="M89" s="95"/>
      <c r="N89" s="176">
        <f>(SUM(I88:N88))/O98</f>
        <v>0.28260869565217389</v>
      </c>
      <c r="O89" s="95"/>
      <c r="P89" s="170"/>
    </row>
    <row r="90" spans="1:16" s="104" customFormat="1">
      <c r="A90" s="101"/>
      <c r="B90" s="94" t="s">
        <v>29</v>
      </c>
      <c r="C90" s="173">
        <f>SUBTOTAL(3,C32:C47)</f>
        <v>0</v>
      </c>
      <c r="D90" s="95">
        <f t="shared" ref="D90:N90" si="14">SUBTOTAL(3,D32:D47)</f>
        <v>1</v>
      </c>
      <c r="E90" s="95">
        <f t="shared" si="14"/>
        <v>2</v>
      </c>
      <c r="F90" s="95">
        <f t="shared" si="14"/>
        <v>0</v>
      </c>
      <c r="G90" s="95">
        <f t="shared" si="14"/>
        <v>0</v>
      </c>
      <c r="H90" s="174">
        <f t="shared" si="14"/>
        <v>10</v>
      </c>
      <c r="I90" s="173">
        <f t="shared" si="14"/>
        <v>1</v>
      </c>
      <c r="J90" s="95">
        <f t="shared" si="14"/>
        <v>0</v>
      </c>
      <c r="K90" s="95">
        <f t="shared" si="14"/>
        <v>0</v>
      </c>
      <c r="L90" s="95">
        <f t="shared" si="14"/>
        <v>0</v>
      </c>
      <c r="M90" s="95">
        <f t="shared" si="14"/>
        <v>0</v>
      </c>
      <c r="N90" s="174">
        <f t="shared" si="14"/>
        <v>2</v>
      </c>
      <c r="O90" s="95">
        <f>COUNTIF($A$6:$A$191,"e")</f>
        <v>16</v>
      </c>
      <c r="P90" s="170">
        <f>O90/O98</f>
        <v>0.34782608695652173</v>
      </c>
    </row>
    <row r="91" spans="1:16" s="104" customFormat="1">
      <c r="A91" s="101"/>
      <c r="B91" s="94"/>
      <c r="C91" s="173"/>
      <c r="D91" s="95"/>
      <c r="E91" s="95"/>
      <c r="F91" s="95"/>
      <c r="G91" s="95"/>
      <c r="H91" s="176">
        <f>(SUM(C90:H90))/O98</f>
        <v>0.28260869565217389</v>
      </c>
      <c r="I91" s="173"/>
      <c r="J91" s="95"/>
      <c r="K91" s="95"/>
      <c r="L91" s="95"/>
      <c r="M91" s="95"/>
      <c r="N91" s="176">
        <f>(SUM(I90:N90))/O98</f>
        <v>6.5217391304347824E-2</v>
      </c>
      <c r="O91" s="95"/>
      <c r="P91" s="170"/>
    </row>
    <row r="92" spans="1:16" s="104" customFormat="1">
      <c r="A92" s="101"/>
      <c r="B92" s="94" t="s">
        <v>30</v>
      </c>
      <c r="C92" s="173">
        <f>SUBTOTAL(3,C49:C51)</f>
        <v>0</v>
      </c>
      <c r="D92" s="95">
        <f t="shared" ref="D92:N92" si="15">SUBTOTAL(3,D49:D51)</f>
        <v>0</v>
      </c>
      <c r="E92" s="95">
        <f t="shared" si="15"/>
        <v>0</v>
      </c>
      <c r="F92" s="95">
        <f t="shared" si="15"/>
        <v>0</v>
      </c>
      <c r="G92" s="95">
        <f t="shared" si="15"/>
        <v>0</v>
      </c>
      <c r="H92" s="174">
        <f t="shared" si="15"/>
        <v>0</v>
      </c>
      <c r="I92" s="173">
        <f t="shared" si="15"/>
        <v>0</v>
      </c>
      <c r="J92" s="95">
        <f t="shared" si="15"/>
        <v>0</v>
      </c>
      <c r="K92" s="95">
        <f t="shared" si="15"/>
        <v>0</v>
      </c>
      <c r="L92" s="95">
        <f t="shared" si="15"/>
        <v>0</v>
      </c>
      <c r="M92" s="95">
        <f t="shared" si="15"/>
        <v>0</v>
      </c>
      <c r="N92" s="174">
        <f t="shared" si="15"/>
        <v>3</v>
      </c>
      <c r="O92" s="95">
        <f>COUNTIF($A$6:$A$191,"s")</f>
        <v>3</v>
      </c>
      <c r="P92" s="170">
        <f>O92/O98</f>
        <v>6.5217391304347824E-2</v>
      </c>
    </row>
    <row r="93" spans="1:16" s="104" customFormat="1">
      <c r="A93" s="101"/>
      <c r="B93" s="94"/>
      <c r="C93" s="173"/>
      <c r="D93" s="95"/>
      <c r="E93" s="95"/>
      <c r="F93" s="95"/>
      <c r="G93" s="95"/>
      <c r="H93" s="176">
        <f>(SUM(C92:H92))/O98</f>
        <v>0</v>
      </c>
      <c r="I93" s="173"/>
      <c r="J93" s="95"/>
      <c r="K93" s="95"/>
      <c r="L93" s="95"/>
      <c r="M93" s="95"/>
      <c r="N93" s="176">
        <f>(SUM(I92:N92))/O98</f>
        <v>6.5217391304347824E-2</v>
      </c>
      <c r="O93" s="95"/>
      <c r="P93" s="170"/>
    </row>
    <row r="94" spans="1:16" s="104" customFormat="1">
      <c r="A94" s="101"/>
      <c r="B94" s="94" t="s">
        <v>31</v>
      </c>
      <c r="C94" s="173">
        <f>SUBTOTAL(3,C53:C53)</f>
        <v>0</v>
      </c>
      <c r="D94" s="95">
        <f t="shared" ref="D94:N94" si="16">SUBTOTAL(3,D53:D53)</f>
        <v>0</v>
      </c>
      <c r="E94" s="95">
        <f t="shared" si="16"/>
        <v>0</v>
      </c>
      <c r="F94" s="95">
        <f t="shared" si="16"/>
        <v>0</v>
      </c>
      <c r="G94" s="95">
        <f t="shared" si="16"/>
        <v>0</v>
      </c>
      <c r="H94" s="174">
        <f t="shared" si="16"/>
        <v>0</v>
      </c>
      <c r="I94" s="173">
        <f t="shared" si="16"/>
        <v>0</v>
      </c>
      <c r="J94" s="95">
        <f t="shared" si="16"/>
        <v>0</v>
      </c>
      <c r="K94" s="95">
        <f t="shared" si="16"/>
        <v>0</v>
      </c>
      <c r="L94" s="95">
        <f t="shared" si="16"/>
        <v>0</v>
      </c>
      <c r="M94" s="95">
        <f t="shared" si="16"/>
        <v>0</v>
      </c>
      <c r="N94" s="174">
        <f t="shared" si="16"/>
        <v>0</v>
      </c>
      <c r="O94" s="95">
        <f>COUNTIF($A$6:$A$191,"p")</f>
        <v>0</v>
      </c>
      <c r="P94" s="170">
        <f>O94/O98</f>
        <v>0</v>
      </c>
    </row>
    <row r="95" spans="1:16" s="104" customFormat="1">
      <c r="A95" s="101"/>
      <c r="B95" s="94"/>
      <c r="C95" s="173"/>
      <c r="D95" s="95"/>
      <c r="E95" s="95"/>
      <c r="F95" s="95"/>
      <c r="G95" s="95"/>
      <c r="H95" s="176">
        <f>(SUM(C94:H94))/O98</f>
        <v>0</v>
      </c>
      <c r="I95" s="173"/>
      <c r="J95" s="95"/>
      <c r="K95" s="95"/>
      <c r="L95" s="95"/>
      <c r="M95" s="95"/>
      <c r="N95" s="176">
        <f>(SUM(I94:N94))/O98</f>
        <v>0</v>
      </c>
      <c r="O95" s="95"/>
      <c r="P95" s="170"/>
    </row>
    <row r="96" spans="1:16" s="104" customFormat="1">
      <c r="A96" s="101"/>
      <c r="B96" s="94" t="s">
        <v>390</v>
      </c>
      <c r="C96" s="173">
        <f>SUBTOTAL(3,C55:C57)</f>
        <v>0</v>
      </c>
      <c r="D96" s="95">
        <f t="shared" ref="D96:N96" si="17">SUBTOTAL(3,D55:D57)</f>
        <v>0</v>
      </c>
      <c r="E96" s="95">
        <f t="shared" si="17"/>
        <v>0</v>
      </c>
      <c r="F96" s="95">
        <f t="shared" si="17"/>
        <v>0</v>
      </c>
      <c r="G96" s="95">
        <f t="shared" si="17"/>
        <v>0</v>
      </c>
      <c r="H96" s="174">
        <f t="shared" si="17"/>
        <v>0</v>
      </c>
      <c r="I96" s="173">
        <f t="shared" si="17"/>
        <v>0</v>
      </c>
      <c r="J96" s="95">
        <f t="shared" si="17"/>
        <v>0</v>
      </c>
      <c r="K96" s="95">
        <f t="shared" si="17"/>
        <v>0</v>
      </c>
      <c r="L96" s="95">
        <f t="shared" si="17"/>
        <v>0</v>
      </c>
      <c r="M96" s="95">
        <f t="shared" si="17"/>
        <v>0</v>
      </c>
      <c r="N96" s="174">
        <f t="shared" si="17"/>
        <v>3</v>
      </c>
      <c r="O96" s="95">
        <f>COUNTIF($A$6:$A$191,"eng")</f>
        <v>3</v>
      </c>
      <c r="P96" s="170">
        <f>O96/O98</f>
        <v>6.5217391304347824E-2</v>
      </c>
    </row>
    <row r="97" spans="1:16" s="104" customFormat="1">
      <c r="A97" s="101"/>
      <c r="B97" s="148"/>
      <c r="C97" s="175"/>
      <c r="D97" s="149"/>
      <c r="E97" s="149"/>
      <c r="F97" s="149"/>
      <c r="G97" s="149"/>
      <c r="H97" s="177">
        <f>(SUM(C96:H96))/O98</f>
        <v>0</v>
      </c>
      <c r="I97" s="175"/>
      <c r="J97" s="149"/>
      <c r="K97" s="149"/>
      <c r="L97" s="149"/>
      <c r="M97" s="149"/>
      <c r="N97" s="177">
        <f>(SUM(I96:N96))/O98</f>
        <v>6.5217391304347824E-2</v>
      </c>
      <c r="O97" s="149"/>
      <c r="P97" s="170"/>
    </row>
    <row r="98" spans="1:16" s="104" customFormat="1">
      <c r="A98" s="101"/>
      <c r="B98"/>
      <c r="C98" s="82">
        <f>SUM(C88,C90,C92,C94,C96)</f>
        <v>2</v>
      </c>
      <c r="D98" s="82">
        <f>SUM(D88,D90,D92,D94,D96)</f>
        <v>2</v>
      </c>
      <c r="E98" s="82">
        <f>SUM(E88,E90,E92,E94,E96)</f>
        <v>10</v>
      </c>
      <c r="F98" s="82">
        <f>SUM(F88,F90,F92,F94,F96)</f>
        <v>0</v>
      </c>
      <c r="G98" s="82"/>
      <c r="H98" s="82">
        <f>SUM(H88,H90,H92,H94,H96)</f>
        <v>10</v>
      </c>
      <c r="I98" s="82">
        <f>SUM(I88,I90,I92,I94,I96)</f>
        <v>8</v>
      </c>
      <c r="J98" s="82">
        <f>SUM(J88,J90,J92,J94,J96)</f>
        <v>1</v>
      </c>
      <c r="K98" s="82">
        <f>SUM(K88,K90,K92,K94,K96)</f>
        <v>4</v>
      </c>
      <c r="L98" s="82">
        <f>SUM(L88,L90,L92,L94,L96)</f>
        <v>0</v>
      </c>
      <c r="M98" s="82"/>
      <c r="N98" s="82">
        <f>SUM(N88,N90,N92,N94,N96)</f>
        <v>9</v>
      </c>
      <c r="O98" s="5">
        <f>SUM(O88:O96)</f>
        <v>46</v>
      </c>
      <c r="P98" s="153">
        <f>SUM(P88:P97)</f>
        <v>0.99999999999999989</v>
      </c>
    </row>
    <row r="99" spans="1:16">
      <c r="H99">
        <f>SUM(C98:H98)</f>
        <v>24</v>
      </c>
      <c r="N99">
        <f>SUM(I98:N98)</f>
        <v>22</v>
      </c>
      <c r="O99" s="104">
        <f>N99+H99</f>
        <v>46</v>
      </c>
    </row>
  </sheetData>
  <mergeCells count="16">
    <mergeCell ref="C84:H84"/>
    <mergeCell ref="I84:N84"/>
    <mergeCell ref="C86:D86"/>
    <mergeCell ref="E86:F86"/>
    <mergeCell ref="G86:H86"/>
    <mergeCell ref="I86:J86"/>
    <mergeCell ref="K86:L86"/>
    <mergeCell ref="M86:N86"/>
    <mergeCell ref="C2:H2"/>
    <mergeCell ref="I2:N2"/>
    <mergeCell ref="C4:D4"/>
    <mergeCell ref="E4:F4"/>
    <mergeCell ref="G4:H4"/>
    <mergeCell ref="I4:J4"/>
    <mergeCell ref="K4:L4"/>
    <mergeCell ref="M4:N4"/>
  </mergeCells>
  <pageMargins left="0.7" right="0.7" top="0.75" bottom="0.75" header="0.3" footer="0.3"/>
  <legacy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31</vt:i4>
      </vt:variant>
    </vt:vector>
  </HeadingPairs>
  <TitlesOfParts>
    <vt:vector size="31" baseType="lpstr">
      <vt:lpstr>Explanation</vt:lpstr>
      <vt:lpstr>Base_Frame</vt:lpstr>
      <vt:lpstr>List of Cities</vt:lpstr>
      <vt:lpstr>1 Atlanta</vt:lpstr>
      <vt:lpstr>2 Baltimore</vt:lpstr>
      <vt:lpstr>3 Boston MA</vt:lpstr>
      <vt:lpstr>4 Boulder County CO</vt:lpstr>
      <vt:lpstr>5 Central TX</vt:lpstr>
      <vt:lpstr>6 Chattanooga TN</vt:lpstr>
      <vt:lpstr>7 Cincinnati OH</vt:lpstr>
      <vt:lpstr>8 DurhamNC_New</vt:lpstr>
      <vt:lpstr>9 GrandRapids MI</vt:lpstr>
      <vt:lpstr>10 Jacksonville FL</vt:lpstr>
      <vt:lpstr>11 Lansing MI</vt:lpstr>
      <vt:lpstr>12 Minneapolis MN</vt:lpstr>
      <vt:lpstr>13 Olympia WA</vt:lpstr>
      <vt:lpstr>14 Oregon</vt:lpstr>
      <vt:lpstr>15 Philadelphia PA</vt:lpstr>
      <vt:lpstr>16 Pittsburgh PA</vt:lpstr>
      <vt:lpstr>17 Sta. Monica CA</vt:lpstr>
      <vt:lpstr>18 Seattle BSustainable</vt:lpstr>
      <vt:lpstr>19 Tucson AR</vt:lpstr>
      <vt:lpstr>20 Washington DC</vt:lpstr>
      <vt:lpstr>Basic_Analytical_Framework</vt:lpstr>
      <vt:lpstr>Summary of Counts</vt:lpstr>
      <vt:lpstr>Results</vt:lpstr>
      <vt:lpstr>Results (2)</vt:lpstr>
      <vt:lpstr>Region_Compar</vt:lpstr>
      <vt:lpstr>Largest_sets</vt:lpstr>
      <vt:lpstr>Smaller_sets</vt:lpstr>
      <vt:lpstr>Sheet2</vt:lpstr>
    </vt:vector>
  </TitlesOfParts>
  <Company>CARRS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ArreolaO</dc:creator>
  <cp:lastModifiedBy>Oscar Arreola</cp:lastModifiedBy>
  <cp:lastPrinted>2011-07-20T17:59:15Z</cp:lastPrinted>
  <dcterms:created xsi:type="dcterms:W3CDTF">2010-10-15T19:48:05Z</dcterms:created>
  <dcterms:modified xsi:type="dcterms:W3CDTF">2015-04-30T23:46:50Z</dcterms:modified>
</cp:coreProperties>
</file>